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Планово-экономический отдел\Для всех\Раскрытие информации\Аэропортовая деятельность\Постановление РФ от 27 ноября 2010 г. № 938\В соответствии с Приказом ФСТ РФ № 159-Т от 19.04.2011г\Форма № 2\"/>
    </mc:Choice>
  </mc:AlternateContent>
  <xr:revisionPtr revIDLastSave="0" documentId="13_ncr:1_{98EAA94F-2B97-4A63-B26D-AE53A7CF9B63}" xr6:coauthVersionLast="47" xr6:coauthVersionMax="47" xr10:uidLastSave="{00000000-0000-0000-0000-000000000000}"/>
  <bookViews>
    <workbookView xWindow="780" yWindow="645" windowWidth="19005" windowHeight="15555" xr2:uid="{3FF1698C-3F14-4805-A6E6-8C29077F4AE8}"/>
  </bookViews>
  <sheets>
    <sheet name="Форма 2" sheetId="2" r:id="rId1"/>
    <sheet name="2025" sheetId="3" r:id="rId2"/>
    <sheet name="2026" sheetId="4" r:id="rId3"/>
    <sheet name="2027" sheetId="6" r:id="rId4"/>
  </sheets>
  <externalReferences>
    <externalReference r:id="rId5"/>
  </externalReferences>
  <definedNames>
    <definedName name="OLE_LINK1" localSheetId="0">'Форма 2'!$A$1</definedName>
    <definedName name="_xlnm.Print_Area" localSheetId="1">'2025'!$A$1:$L$56</definedName>
    <definedName name="_xlnm.Print_Area" localSheetId="2">'2026'!$A$1:$L$56</definedName>
    <definedName name="_xlnm.Print_Area" localSheetId="3">'2027'!$A$1:$L$56</definedName>
    <definedName name="_xlnm.Print_Area" localSheetId="0">'Форма 2'!$A$1:$F$143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7" i="2" l="1"/>
  <c r="F133" i="2"/>
  <c r="F88" i="2"/>
  <c r="F74" i="2"/>
  <c r="F86" i="2"/>
  <c r="F72" i="2"/>
  <c r="E137" i="2"/>
  <c r="E88" i="2"/>
  <c r="E74" i="2"/>
  <c r="E86" i="2"/>
  <c r="E72" i="2"/>
  <c r="D138" i="2" l="1"/>
  <c r="F66" i="2" l="1"/>
  <c r="F65" i="2"/>
  <c r="F58" i="2"/>
  <c r="F59" i="2"/>
  <c r="F60" i="2"/>
  <c r="D38" i="2" l="1"/>
  <c r="B52" i="4" l="1"/>
  <c r="F24" i="2" l="1"/>
  <c r="F26" i="2"/>
  <c r="E38" i="2" l="1"/>
  <c r="F38" i="2"/>
  <c r="B46" i="6" l="1"/>
  <c r="B47" i="4" l="1"/>
  <c r="B53" i="4"/>
  <c r="C56" i="6" l="1"/>
  <c r="B55" i="6"/>
  <c r="B54" i="6"/>
  <c r="B53" i="6"/>
  <c r="B52" i="6"/>
  <c r="K51" i="6"/>
  <c r="K56" i="6" s="1"/>
  <c r="J51" i="6"/>
  <c r="I51" i="6"/>
  <c r="I56" i="6" s="1"/>
  <c r="H51" i="6"/>
  <c r="G51" i="6"/>
  <c r="F51" i="6"/>
  <c r="E51" i="6"/>
  <c r="D51" i="6"/>
  <c r="B49" i="6"/>
  <c r="B48" i="6"/>
  <c r="B47" i="6"/>
  <c r="H45" i="6"/>
  <c r="G45" i="6"/>
  <c r="F45" i="6"/>
  <c r="E45" i="6"/>
  <c r="D45" i="6"/>
  <c r="B43" i="6"/>
  <c r="B42" i="6"/>
  <c r="F128" i="2" s="1"/>
  <c r="B41" i="6"/>
  <c r="F127" i="2" s="1"/>
  <c r="B40" i="6"/>
  <c r="H39" i="6"/>
  <c r="G39" i="6"/>
  <c r="F39" i="6"/>
  <c r="E39" i="6"/>
  <c r="D39" i="6"/>
  <c r="B37" i="6"/>
  <c r="B36" i="6"/>
  <c r="F121" i="2" s="1"/>
  <c r="B35" i="6"/>
  <c r="F120" i="2" s="1"/>
  <c r="B34" i="6"/>
  <c r="H33" i="6"/>
  <c r="G33" i="6"/>
  <c r="F33" i="6"/>
  <c r="E33" i="6"/>
  <c r="D33" i="6"/>
  <c r="B31" i="6"/>
  <c r="F111" i="2" s="1"/>
  <c r="B30" i="6"/>
  <c r="F110" i="2" s="1"/>
  <c r="B29" i="6"/>
  <c r="F109" i="2" s="1"/>
  <c r="B28" i="6"/>
  <c r="H27" i="6"/>
  <c r="G27" i="6"/>
  <c r="F27" i="6"/>
  <c r="E27" i="6"/>
  <c r="D27" i="6"/>
  <c r="B25" i="6"/>
  <c r="B24" i="6"/>
  <c r="F81" i="2" s="1"/>
  <c r="B23" i="6"/>
  <c r="F80" i="2" s="1"/>
  <c r="B22" i="6"/>
  <c r="F79" i="2" s="1"/>
  <c r="H21" i="6"/>
  <c r="G21" i="6"/>
  <c r="F21" i="6"/>
  <c r="E21" i="6"/>
  <c r="D21" i="6"/>
  <c r="B19" i="6"/>
  <c r="F98" i="2" s="1"/>
  <c r="B18" i="6"/>
  <c r="F97" i="2" s="1"/>
  <c r="B17" i="6"/>
  <c r="F96" i="2" s="1"/>
  <c r="B16" i="6"/>
  <c r="F102" i="2" s="1"/>
  <c r="F100" i="2" s="1"/>
  <c r="H15" i="6"/>
  <c r="G15" i="6"/>
  <c r="F15" i="6"/>
  <c r="E15" i="6"/>
  <c r="D15" i="6"/>
  <c r="B13" i="6"/>
  <c r="B12" i="6"/>
  <c r="B11" i="6"/>
  <c r="F73" i="2" s="1"/>
  <c r="B10" i="6"/>
  <c r="H9" i="6"/>
  <c r="G9" i="6"/>
  <c r="F9" i="6"/>
  <c r="E9" i="6"/>
  <c r="D9" i="6"/>
  <c r="C56" i="4"/>
  <c r="B55" i="4"/>
  <c r="B54" i="4"/>
  <c r="K51" i="4"/>
  <c r="K56" i="4" s="1"/>
  <c r="J51" i="4"/>
  <c r="I51" i="4"/>
  <c r="I56" i="4" s="1"/>
  <c r="H51" i="4"/>
  <c r="G51" i="4"/>
  <c r="F51" i="4"/>
  <c r="E51" i="4"/>
  <c r="D51" i="4"/>
  <c r="B49" i="4"/>
  <c r="B48" i="4"/>
  <c r="B46" i="4"/>
  <c r="H45" i="4"/>
  <c r="G45" i="4"/>
  <c r="F45" i="4"/>
  <c r="E45" i="4"/>
  <c r="D45" i="4"/>
  <c r="B43" i="4"/>
  <c r="B42" i="4"/>
  <c r="E128" i="2" s="1"/>
  <c r="B41" i="4"/>
  <c r="B40" i="4"/>
  <c r="H39" i="4"/>
  <c r="G39" i="4"/>
  <c r="F39" i="4"/>
  <c r="E39" i="4"/>
  <c r="D39" i="4"/>
  <c r="B37" i="4"/>
  <c r="E122" i="2" s="1"/>
  <c r="B36" i="4"/>
  <c r="E121" i="2" s="1"/>
  <c r="B35" i="4"/>
  <c r="E120" i="2" s="1"/>
  <c r="B34" i="4"/>
  <c r="E119" i="2" s="1"/>
  <c r="H33" i="4"/>
  <c r="G33" i="4"/>
  <c r="F33" i="4"/>
  <c r="E33" i="4"/>
  <c r="D33" i="4"/>
  <c r="B31" i="4"/>
  <c r="E111" i="2" s="1"/>
  <c r="B30" i="4"/>
  <c r="E110" i="2" s="1"/>
  <c r="B29" i="4"/>
  <c r="E109" i="2" s="1"/>
  <c r="B28" i="4"/>
  <c r="E115" i="2" s="1"/>
  <c r="H27" i="4"/>
  <c r="G27" i="4"/>
  <c r="F27" i="4"/>
  <c r="E27" i="4"/>
  <c r="D27" i="4"/>
  <c r="B25" i="4"/>
  <c r="E82" i="2" s="1"/>
  <c r="B24" i="4"/>
  <c r="E81" i="2" s="1"/>
  <c r="B23" i="4"/>
  <c r="E80" i="2" s="1"/>
  <c r="B22" i="4"/>
  <c r="E79" i="2" s="1"/>
  <c r="H21" i="4"/>
  <c r="G21" i="4"/>
  <c r="F21" i="4"/>
  <c r="E21" i="4"/>
  <c r="D21" i="4"/>
  <c r="B19" i="4"/>
  <c r="E98" i="2" s="1"/>
  <c r="B18" i="4"/>
  <c r="E97" i="2" s="1"/>
  <c r="B17" i="4"/>
  <c r="E96" i="2" s="1"/>
  <c r="B16" i="4"/>
  <c r="E102" i="2" s="1"/>
  <c r="E100" i="2" s="1"/>
  <c r="H15" i="4"/>
  <c r="G15" i="4"/>
  <c r="F15" i="4"/>
  <c r="E15" i="4"/>
  <c r="D15" i="4"/>
  <c r="B13" i="4"/>
  <c r="B12" i="4"/>
  <c r="B11" i="4"/>
  <c r="E73" i="2" s="1"/>
  <c r="B10" i="4"/>
  <c r="H9" i="4"/>
  <c r="G9" i="4"/>
  <c r="F9" i="4"/>
  <c r="E9" i="4"/>
  <c r="D9" i="4"/>
  <c r="C56" i="3"/>
  <c r="B55" i="3"/>
  <c r="B54" i="3"/>
  <c r="B53" i="3"/>
  <c r="B52" i="3"/>
  <c r="L51" i="3"/>
  <c r="L56" i="3" s="1"/>
  <c r="K51" i="3"/>
  <c r="J51" i="3"/>
  <c r="J56" i="3" s="1"/>
  <c r="H51" i="3"/>
  <c r="G51" i="3"/>
  <c r="F51" i="3"/>
  <c r="E51" i="3"/>
  <c r="D51" i="3"/>
  <c r="B49" i="3"/>
  <c r="B48" i="3"/>
  <c r="B47" i="3"/>
  <c r="B46" i="3"/>
  <c r="H45" i="3"/>
  <c r="G45" i="3"/>
  <c r="F45" i="3"/>
  <c r="E45" i="3"/>
  <c r="D45" i="3"/>
  <c r="B43" i="3"/>
  <c r="B42" i="3"/>
  <c r="D128" i="2" s="1"/>
  <c r="B41" i="3"/>
  <c r="D127" i="2" s="1"/>
  <c r="B40" i="3"/>
  <c r="H39" i="3"/>
  <c r="G39" i="3"/>
  <c r="F39" i="3"/>
  <c r="E39" i="3"/>
  <c r="D39" i="3"/>
  <c r="B37" i="3"/>
  <c r="D122" i="2" s="1"/>
  <c r="B36" i="3"/>
  <c r="D121" i="2" s="1"/>
  <c r="B35" i="3"/>
  <c r="D120" i="2" s="1"/>
  <c r="B34" i="3"/>
  <c r="H33" i="3"/>
  <c r="G33" i="3"/>
  <c r="F33" i="3"/>
  <c r="E33" i="3"/>
  <c r="D33" i="3"/>
  <c r="B31" i="3"/>
  <c r="D111" i="2" s="1"/>
  <c r="B30" i="3"/>
  <c r="D110" i="2" s="1"/>
  <c r="B29" i="3"/>
  <c r="D109" i="2" s="1"/>
  <c r="B28" i="3"/>
  <c r="D115" i="2" s="1"/>
  <c r="D113" i="2" s="1"/>
  <c r="H27" i="3"/>
  <c r="G27" i="3"/>
  <c r="F27" i="3"/>
  <c r="E27" i="3"/>
  <c r="D27" i="3"/>
  <c r="B25" i="3"/>
  <c r="D82" i="2" s="1"/>
  <c r="B24" i="3"/>
  <c r="D81" i="2" s="1"/>
  <c r="B23" i="3"/>
  <c r="D80" i="2" s="1"/>
  <c r="B22" i="3"/>
  <c r="D79" i="2" s="1"/>
  <c r="H21" i="3"/>
  <c r="G21" i="3"/>
  <c r="F21" i="3"/>
  <c r="E21" i="3"/>
  <c r="D21" i="3"/>
  <c r="B19" i="3"/>
  <c r="D98" i="2" s="1"/>
  <c r="B18" i="3"/>
  <c r="D97" i="2" s="1"/>
  <c r="B17" i="3"/>
  <c r="D96" i="2" s="1"/>
  <c r="B16" i="3"/>
  <c r="H15" i="3"/>
  <c r="G15" i="3"/>
  <c r="F15" i="3"/>
  <c r="E15" i="3"/>
  <c r="D15" i="3"/>
  <c r="B13" i="3"/>
  <c r="D75" i="2" s="1"/>
  <c r="B12" i="3"/>
  <c r="B11" i="3"/>
  <c r="D73" i="2" s="1"/>
  <c r="B10" i="3"/>
  <c r="H9" i="3"/>
  <c r="G9" i="3"/>
  <c r="F9" i="3"/>
  <c r="E9" i="3"/>
  <c r="D9" i="3"/>
  <c r="D129" i="2"/>
  <c r="E127" i="2"/>
  <c r="E126" i="2"/>
  <c r="F122" i="2"/>
  <c r="D84" i="2"/>
  <c r="F82" i="2"/>
  <c r="F75" i="2"/>
  <c r="E75" i="2"/>
  <c r="E62" i="2"/>
  <c r="D62" i="2"/>
  <c r="E55" i="2"/>
  <c r="D55" i="2"/>
  <c r="F51" i="2"/>
  <c r="E51" i="2"/>
  <c r="D51" i="2"/>
  <c r="F44" i="2"/>
  <c r="E44" i="2"/>
  <c r="D44" i="2"/>
  <c r="F31" i="2"/>
  <c r="E31" i="2"/>
  <c r="E29" i="2" s="1"/>
  <c r="D31" i="2"/>
  <c r="D29" i="2" s="1"/>
  <c r="E22" i="2"/>
  <c r="D22" i="2"/>
  <c r="F15" i="2"/>
  <c r="E15" i="2"/>
  <c r="D15" i="2"/>
  <c r="F8" i="2"/>
  <c r="E8" i="2"/>
  <c r="D8" i="2"/>
  <c r="D102" i="2" l="1"/>
  <c r="D100" i="2" s="1"/>
  <c r="J56" i="6"/>
  <c r="F134" i="2"/>
  <c r="F115" i="2"/>
  <c r="F113" i="2" s="1"/>
  <c r="J56" i="4"/>
  <c r="E134" i="2"/>
  <c r="E56" i="3"/>
  <c r="K56" i="3"/>
  <c r="D140" i="2"/>
  <c r="F84" i="2"/>
  <c r="F77" i="2"/>
  <c r="F56" i="6"/>
  <c r="B21" i="6"/>
  <c r="F70" i="2"/>
  <c r="F56" i="4"/>
  <c r="G56" i="4"/>
  <c r="E56" i="4"/>
  <c r="H56" i="4"/>
  <c r="E113" i="2"/>
  <c r="E84" i="2"/>
  <c r="D136" i="2"/>
  <c r="D134" i="2"/>
  <c r="E106" i="2"/>
  <c r="B33" i="4"/>
  <c r="E93" i="2"/>
  <c r="E91" i="2" s="1"/>
  <c r="B27" i="4"/>
  <c r="B39" i="6"/>
  <c r="B15" i="6"/>
  <c r="B15" i="4"/>
  <c r="E77" i="2"/>
  <c r="E117" i="2"/>
  <c r="B9" i="4"/>
  <c r="D56" i="4"/>
  <c r="H56" i="3"/>
  <c r="F56" i="3"/>
  <c r="B51" i="3"/>
  <c r="G56" i="3"/>
  <c r="D117" i="2"/>
  <c r="B33" i="3"/>
  <c r="D106" i="2"/>
  <c r="D104" i="2" s="1"/>
  <c r="B27" i="3"/>
  <c r="D93" i="2"/>
  <c r="B15" i="3"/>
  <c r="B39" i="3"/>
  <c r="D56" i="3"/>
  <c r="B9" i="6"/>
  <c r="B39" i="4"/>
  <c r="L51" i="6"/>
  <c r="E56" i="6"/>
  <c r="H56" i="6"/>
  <c r="B33" i="6"/>
  <c r="B21" i="4"/>
  <c r="B27" i="6"/>
  <c r="D56" i="6"/>
  <c r="B9" i="3"/>
  <c r="B21" i="3"/>
  <c r="D77" i="2"/>
  <c r="D42" i="2"/>
  <c r="F42" i="2"/>
  <c r="F62" i="2"/>
  <c r="F55" i="2"/>
  <c r="F22" i="2"/>
  <c r="E42" i="2"/>
  <c r="F29" i="2"/>
  <c r="F93" i="2"/>
  <c r="F91" i="2" s="1"/>
  <c r="E70" i="2"/>
  <c r="E124" i="2"/>
  <c r="F124" i="2"/>
  <c r="F106" i="2"/>
  <c r="D124" i="2"/>
  <c r="D70" i="2"/>
  <c r="F117" i="2"/>
  <c r="G56" i="6"/>
  <c r="B45" i="6"/>
  <c r="B45" i="4"/>
  <c r="E69" i="2" s="1"/>
  <c r="E131" i="2" s="1"/>
  <c r="L51" i="4"/>
  <c r="B45" i="3"/>
  <c r="D69" i="2" s="1"/>
  <c r="D131" i="2" s="1"/>
  <c r="D91" i="2" l="1"/>
  <c r="F104" i="2"/>
  <c r="E104" i="2"/>
  <c r="L56" i="6"/>
  <c r="F136" i="2"/>
  <c r="B51" i="6"/>
  <c r="B56" i="6" s="1"/>
  <c r="F69" i="2"/>
  <c r="F131" i="2" s="1"/>
  <c r="B56" i="3"/>
  <c r="D137" i="2"/>
  <c r="D143" i="2" s="1"/>
  <c r="L56" i="4"/>
  <c r="E136" i="2"/>
  <c r="B51" i="4"/>
  <c r="B56" i="4" s="1"/>
  <c r="F143" i="2" l="1"/>
  <c r="E143" i="2"/>
</calcChain>
</file>

<file path=xl/sharedStrings.xml><?xml version="1.0" encoding="utf-8"?>
<sst xmlns="http://schemas.openxmlformats.org/spreadsheetml/2006/main" count="428" uniqueCount="85">
  <si>
    <t xml:space="preserve">Основные показатели финансово-хозяйственной </t>
  </si>
  <si>
    <t xml:space="preserve">деятельности АО «АЭРОПОРТ ЮЖНО-САХАЛИНСК» в сфере выполнения (оказания) </t>
  </si>
  <si>
    <t>I. Доходы и расходы</t>
  </si>
  <si>
    <t>№ п/п</t>
  </si>
  <si>
    <t>Наименование показателей финансово-хозяйственной деятельности субъекта естественной монополии в сфере услуг аэропортов</t>
  </si>
  <si>
    <t>Единица измерения</t>
  </si>
  <si>
    <t>Доходы всего, в том числе по видам регулируемых услуг:</t>
  </si>
  <si>
    <t>тыс. руб.</t>
  </si>
  <si>
    <t>1.1</t>
  </si>
  <si>
    <t>Взлет-посадка</t>
  </si>
  <si>
    <t>в т.ч.</t>
  </si>
  <si>
    <t>- Аэропорт Южно-Сахалинск</t>
  </si>
  <si>
    <t>- филиал Аэропорт Оха</t>
  </si>
  <si>
    <t>- филиал Аэропорт Ноглики</t>
  </si>
  <si>
    <t xml:space="preserve"> - ОП Аэропорт Шахтерск</t>
  </si>
  <si>
    <t>1.2</t>
  </si>
  <si>
    <t>1.3</t>
  </si>
  <si>
    <t>Стоянка ВС</t>
  </si>
  <si>
    <t>1.4</t>
  </si>
  <si>
    <t>Сбор за предоставление аэровокзального комплекса</t>
  </si>
  <si>
    <t>на внутренних линиях</t>
  </si>
  <si>
    <t>1.5</t>
  </si>
  <si>
    <t>Обслуживание пассажиров</t>
  </si>
  <si>
    <t>на международных линиях</t>
  </si>
  <si>
    <t>1.6</t>
  </si>
  <si>
    <t>Обеспечение заправки ВС</t>
  </si>
  <si>
    <t>1.7</t>
  </si>
  <si>
    <t>Хранение авиационного топлива</t>
  </si>
  <si>
    <t>Расходы всего (включая коммерческие и управленческие расходы), в том числе: по видам регулируемых услуг:</t>
  </si>
  <si>
    <t>2.1</t>
  </si>
  <si>
    <t>2.2</t>
  </si>
  <si>
    <t>2.3</t>
  </si>
  <si>
    <t>Сверхнормативная стоянка</t>
  </si>
  <si>
    <t>2.4</t>
  </si>
  <si>
    <t>2.5</t>
  </si>
  <si>
    <t>2.6</t>
  </si>
  <si>
    <t>2.7</t>
  </si>
  <si>
    <t>Прибыль (убыток) от продаж</t>
  </si>
  <si>
    <t>Доходы от участия в других организациях</t>
  </si>
  <si>
    <t>Проценты к получению</t>
  </si>
  <si>
    <t>Проценты к уплате</t>
  </si>
  <si>
    <t>Прочие доходы</t>
  </si>
  <si>
    <t>Прочие расходы</t>
  </si>
  <si>
    <t>Прибыль (убыток) до налогообложения</t>
  </si>
  <si>
    <t>Текущий налог на прибыль</t>
  </si>
  <si>
    <t>10.1</t>
  </si>
  <si>
    <t>в том числе постоянные налоговые обязательства (активы)</t>
  </si>
  <si>
    <t>Изменение отложенных налоговых обязательств</t>
  </si>
  <si>
    <t>Изменение отложенных налоговых активов</t>
  </si>
  <si>
    <t>Прочее</t>
  </si>
  <si>
    <t>Чистая прибыль (убыток)</t>
  </si>
  <si>
    <t>II. Расшифровка расходов по финансово-хозяйственной деятельности</t>
  </si>
  <si>
    <t>Наименование хозяйств, работ и операций</t>
  </si>
  <si>
    <t>Расходы всего</t>
  </si>
  <si>
    <t>В том числе по статьям затрат</t>
  </si>
  <si>
    <t>расходы, связанные с участием в совместной деятельности</t>
  </si>
  <si>
    <t>материальные затраты</t>
  </si>
  <si>
    <t>затраты на оплату труда</t>
  </si>
  <si>
    <t>отчисления на соц. Нужды</t>
  </si>
  <si>
    <t>амортизация</t>
  </si>
  <si>
    <t xml:space="preserve">прочие расходы по обычным видам деятельности </t>
  </si>
  <si>
    <t>операционные расходы, связанные с оплатой услуг, оказываемых кредитными организациями</t>
  </si>
  <si>
    <t>проценты к уплате по кредитам и займам</t>
  </si>
  <si>
    <t>налоги и иные обязательные платежи и сборы</t>
  </si>
  <si>
    <t>прочие расходы</t>
  </si>
  <si>
    <t>Регулируемые виды деятельности</t>
  </si>
  <si>
    <t>1. Обеспечение взлета, посадки и стоянки воздушных судов</t>
  </si>
  <si>
    <t>2. Предоставление аэровокзального комплекса</t>
  </si>
  <si>
    <t>4. Обслуживание пассажиров</t>
  </si>
  <si>
    <t>5. Обеспечение заправки воздушных судов авиационным топливом</t>
  </si>
  <si>
    <t>6. Хранение авиационного топлива</t>
  </si>
  <si>
    <t>Итого по аэропортовой деятельности:</t>
  </si>
  <si>
    <t>Прочие  расходы</t>
  </si>
  <si>
    <t>ВСЕГО</t>
  </si>
  <si>
    <t xml:space="preserve"> - </t>
  </si>
  <si>
    <t xml:space="preserve"> АО «АЭРОПОРТ ЮЖНО-САХАЛИНСК» за 2025 год</t>
  </si>
  <si>
    <t xml:space="preserve"> АО «АЭРОПОРТ ЮЖНО-САХАЛИНСК» за 2026 год</t>
  </si>
  <si>
    <t>-</t>
  </si>
  <si>
    <t>регулируемых работ (услуг) в аэропортах за 2025-2027 г.г.</t>
  </si>
  <si>
    <t xml:space="preserve"> АО «АЭРОПОРТ ЮЖНО-САХАЛИНСК» за 2027 год</t>
  </si>
  <si>
    <t>2025 год факт</t>
  </si>
  <si>
    <t>2026 год   ожид.</t>
  </si>
  <si>
    <t>2027 год   план</t>
  </si>
  <si>
    <t>Обеспечение транспортной безопасности</t>
  </si>
  <si>
    <t>3. Обеспечение транспортной безопасности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</si>
</sst>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91">
    <xf numFmtId="0" fontId="0" fillId="0" borderId="0" xfId="0"/>
    <xf numFmtId="164" fontId="0" fillId="0" borderId="0" xfId="1" applyNumberFormat="1" applyFont="1" applyFill="1"/>
    <xf numFmtId="9" fontId="0" fillId="0" borderId="0" xfId="1" applyFont="1" applyFill="1"/>
    <xf numFmtId="3" fontId="6" fillId="0" borderId="5" xfId="0" applyNumberFormat="1" applyFont="1" applyFill="1" applyBorder="1" applyAlignment="1">
      <alignment horizontal="center" vertical="top" wrapText="1"/>
    </xf>
    <xf numFmtId="3" fontId="6" fillId="0" borderId="5" xfId="0" applyNumberFormat="1" applyFont="1" applyFill="1" applyBorder="1" applyAlignment="1">
      <alignment horizontal="center" wrapText="1"/>
    </xf>
    <xf numFmtId="3" fontId="7" fillId="0" borderId="5" xfId="0" applyNumberFormat="1" applyFont="1" applyFill="1" applyBorder="1" applyAlignment="1">
      <alignment horizontal="center" vertical="top" wrapText="1"/>
    </xf>
    <xf numFmtId="3" fontId="7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3" xfId="0" applyFill="1" applyBorder="1" applyAlignment="1">
      <alignment vertical="top"/>
    </xf>
    <xf numFmtId="0" fontId="0" fillId="0" borderId="5" xfId="0" applyFill="1" applyBorder="1" applyAlignment="1">
      <alignment vertical="top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top" wrapText="1"/>
    </xf>
    <xf numFmtId="3" fontId="0" fillId="0" borderId="0" xfId="0" applyNumberFormat="1" applyFill="1"/>
    <xf numFmtId="1" fontId="0" fillId="0" borderId="0" xfId="0" applyNumberFormat="1" applyFill="1"/>
    <xf numFmtId="49" fontId="6" fillId="0" borderId="3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vertical="top" wrapText="1"/>
    </xf>
    <xf numFmtId="0" fontId="7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0" fillId="0" borderId="17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10" fillId="0" borderId="16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wrapText="1"/>
    </xf>
    <xf numFmtId="165" fontId="0" fillId="0" borderId="0" xfId="0" applyNumberFormat="1" applyFill="1"/>
    <xf numFmtId="0" fontId="10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 textRotation="90" wrapText="1"/>
    </xf>
    <xf numFmtId="0" fontId="10" fillId="0" borderId="0" xfId="0" applyFont="1" applyFill="1" applyAlignment="1">
      <alignment horizontal="center" vertical="top" textRotation="90" wrapText="1"/>
    </xf>
    <xf numFmtId="1" fontId="10" fillId="0" borderId="0" xfId="0" applyNumberFormat="1" applyFont="1" applyFill="1" applyAlignment="1">
      <alignment horizontal="center" textRotation="90" wrapText="1"/>
    </xf>
    <xf numFmtId="0" fontId="0" fillId="0" borderId="0" xfId="0" applyFill="1" applyAlignment="1">
      <alignment textRotation="90" wrapText="1"/>
    </xf>
    <xf numFmtId="0" fontId="10" fillId="0" borderId="0" xfId="0" applyFont="1" applyFill="1" applyAlignment="1">
      <alignment horizontal="center" wrapText="1"/>
    </xf>
    <xf numFmtId="0" fontId="9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6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/>
    <xf numFmtId="1" fontId="0" fillId="0" borderId="0" xfId="0" applyNumberFormat="1" applyFill="1" applyAlignment="1">
      <alignment wrapText="1"/>
    </xf>
    <xf numFmtId="3" fontId="6" fillId="0" borderId="5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wrapText="1"/>
    </xf>
    <xf numFmtId="1" fontId="10" fillId="0" borderId="16" xfId="0" applyNumberFormat="1" applyFont="1" applyFill="1" applyBorder="1" applyAlignment="1">
      <alignment horizontal="center" wrapText="1"/>
    </xf>
    <xf numFmtId="3" fontId="6" fillId="0" borderId="17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top" wrapText="1"/>
    </xf>
    <xf numFmtId="9" fontId="6" fillId="0" borderId="17" xfId="1" applyFont="1" applyFill="1" applyBorder="1" applyAlignment="1">
      <alignment horizontal="center" vertical="center" wrapText="1"/>
    </xf>
    <xf numFmtId="3" fontId="6" fillId="0" borderId="17" xfId="1" applyNumberFormat="1" applyFont="1" applyFill="1" applyBorder="1" applyAlignment="1">
      <alignment horizontal="center" vertical="center" wrapText="1"/>
    </xf>
    <xf numFmtId="164" fontId="6" fillId="0" borderId="17" xfId="1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top" wrapText="1"/>
    </xf>
    <xf numFmtId="3" fontId="7" fillId="0" borderId="17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vertical="top" wrapText="1"/>
    </xf>
    <xf numFmtId="3" fontId="14" fillId="0" borderId="1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textRotation="90" wrapText="1"/>
    </xf>
    <xf numFmtId="0" fontId="9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 textRotation="90" wrapText="1"/>
    </xf>
    <xf numFmtId="1" fontId="10" fillId="0" borderId="0" xfId="0" applyNumberFormat="1" applyFont="1" applyFill="1" applyAlignment="1">
      <alignment horizontal="center" textRotation="90" wrapText="1"/>
    </xf>
    <xf numFmtId="0" fontId="10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4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textRotation="90" wrapText="1"/>
    </xf>
    <xf numFmtId="0" fontId="9" fillId="0" borderId="11" xfId="0" applyFont="1" applyFill="1" applyBorder="1" applyAlignment="1">
      <alignment horizontal="center" textRotation="90" wrapText="1"/>
    </xf>
    <xf numFmtId="0" fontId="9" fillId="0" borderId="14" xfId="0" applyFont="1" applyFill="1" applyBorder="1" applyAlignment="1">
      <alignment horizontal="center" textRotation="90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center" textRotation="90" wrapText="1"/>
    </xf>
    <xf numFmtId="0" fontId="10" fillId="0" borderId="13" xfId="0" applyFont="1" applyFill="1" applyBorder="1" applyAlignment="1">
      <alignment horizontal="center" textRotation="90" wrapText="1"/>
    </xf>
    <xf numFmtId="0" fontId="10" fillId="0" borderId="15" xfId="0" applyFont="1" applyFill="1" applyBorder="1" applyAlignment="1">
      <alignment horizontal="center" textRotation="90" wrapText="1"/>
    </xf>
    <xf numFmtId="0" fontId="10" fillId="0" borderId="7" xfId="0" applyFont="1" applyFill="1" applyBorder="1" applyAlignment="1">
      <alignment horizontal="center" textRotation="90" wrapText="1"/>
    </xf>
    <xf numFmtId="0" fontId="10" fillId="0" borderId="11" xfId="0" applyFont="1" applyFill="1" applyBorder="1" applyAlignment="1">
      <alignment horizontal="center" textRotation="90" wrapText="1"/>
    </xf>
    <xf numFmtId="0" fontId="10" fillId="0" borderId="14" xfId="0" applyFont="1" applyFill="1" applyBorder="1" applyAlignment="1">
      <alignment horizontal="center" textRotation="90" wrapText="1"/>
    </xf>
    <xf numFmtId="2" fontId="0" fillId="0" borderId="0" xfId="1" applyNumberFormat="1" applyFont="1" applyFill="1"/>
  </cellXfs>
  <cellStyles count="3">
    <cellStyle name="Обычный" xfId="0" builtinId="0"/>
    <cellStyle name="Обычный 2" xfId="2" xr:uid="{0CB6E4A5-FB0F-44DF-85B7-09A2AC266FEC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3;&#1072;&#1085;&#1086;&#1074;&#1086;-&#1101;&#1082;&#1086;&#1085;&#1086;&#1084;&#1080;&#1095;&#1077;&#1089;&#1082;&#1080;&#1081;%20&#1086;&#1090;&#1076;&#1077;&#1083;/&#1044;&#1083;&#1103;%20&#1074;&#1089;&#1077;&#1093;/&#1041;&#1048;&#1047;&#1053;&#1045;&#1057;-&#1087;&#1083;&#1072;&#1085;/&#1041;&#1055;%202026-2028/&#1041;&#1080;&#1079;&#1085;&#1077;&#1089;%20&#1087;&#1083;&#1072;&#1085;%202026-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Южно-Сахалинск"/>
      <sheetName val="Оха"/>
      <sheetName val="Ноглики"/>
      <sheetName val="Шахтерск"/>
      <sheetName val="Содержание"/>
      <sheetName val="1 ТЭП_Общее"/>
      <sheetName val="1 ТЭП_ЮЖС"/>
      <sheetName val="1 ТЭП_ОХА"/>
      <sheetName val="1 ТЭП_НГЛ"/>
      <sheetName val="1 ТЭП_ШХТ"/>
      <sheetName val="2 ФП_Общее"/>
      <sheetName val="2 ФП_ЮЖС"/>
      <sheetName val="2 ФП_ОХА"/>
      <sheetName val="2 ФП_НГЛ"/>
      <sheetName val="2 ФП_ШХТ"/>
      <sheetName val="3 ВР_Общее"/>
      <sheetName val="3 ВР_ЮЖС"/>
      <sheetName val="3 ВР_ОХА"/>
      <sheetName val="3 ВР_НГЛ"/>
      <sheetName val="3 ВР_ШХТ"/>
      <sheetName val="Смета_Общая"/>
      <sheetName val="Смета_ЮЖС"/>
      <sheetName val="Смета_ОХА"/>
      <sheetName val="Смета_НГЛ"/>
      <sheetName val="Смета_ШХТ"/>
      <sheetName val="5_КАПы_Общее"/>
      <sheetName val="5_КАПы_ЮЖС"/>
      <sheetName val="5_КАПы_ОХА"/>
      <sheetName val="5_КАПы_НГЛ"/>
      <sheetName val="5_КАПы_ШХТ"/>
      <sheetName val="6_ИП_Общее"/>
      <sheetName val="6_1 див_Общее"/>
      <sheetName val="7 Использование процентов 2024"/>
      <sheetName val="7 Использование процентов 2025"/>
      <sheetName val="7 Использование процентов 2026"/>
      <sheetName val="БДДС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0">
          <cell r="N20">
            <v>0</v>
          </cell>
        </row>
        <row r="21">
          <cell r="N21">
            <v>111001.47944000001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83E0-8D56-4FD4-86D1-363C21319033}">
  <dimension ref="A1:L335"/>
  <sheetViews>
    <sheetView tabSelected="1" view="pageBreakPreview" zoomScale="110" zoomScaleSheetLayoutView="110" workbookViewId="0">
      <selection activeCell="K134" sqref="K134"/>
    </sheetView>
  </sheetViews>
  <sheetFormatPr defaultColWidth="9.140625" defaultRowHeight="15" x14ac:dyDescent="0.25"/>
  <cols>
    <col min="1" max="1" width="5.5703125" style="8" customWidth="1"/>
    <col min="2" max="2" width="40.85546875" style="8" customWidth="1"/>
    <col min="3" max="3" width="10.85546875" style="8" customWidth="1"/>
    <col min="4" max="4" width="10.5703125" style="8" customWidth="1"/>
    <col min="5" max="5" width="9.28515625" style="8" bestFit="1" customWidth="1"/>
    <col min="6" max="6" width="9.85546875" style="8" bestFit="1" customWidth="1"/>
    <col min="7" max="7" width="11.140625" style="8" bestFit="1" customWidth="1"/>
    <col min="8" max="8" width="12.28515625" style="8" bestFit="1" customWidth="1"/>
    <col min="9" max="16384" width="9.140625" style="8"/>
  </cols>
  <sheetData>
    <row r="1" spans="1:12" x14ac:dyDescent="0.25">
      <c r="A1" s="61" t="s">
        <v>0</v>
      </c>
      <c r="B1" s="61"/>
      <c r="C1" s="61"/>
      <c r="D1" s="61"/>
      <c r="E1" s="61"/>
      <c r="F1" s="61"/>
    </row>
    <row r="2" spans="1:12" x14ac:dyDescent="0.25">
      <c r="A2" s="61" t="s">
        <v>1</v>
      </c>
      <c r="B2" s="61"/>
      <c r="C2" s="61"/>
      <c r="D2" s="61"/>
      <c r="E2" s="61"/>
      <c r="F2" s="61"/>
    </row>
    <row r="3" spans="1:12" x14ac:dyDescent="0.25">
      <c r="A3" s="61" t="s">
        <v>78</v>
      </c>
      <c r="B3" s="61"/>
      <c r="C3" s="61"/>
      <c r="D3" s="61"/>
      <c r="E3" s="61"/>
      <c r="F3" s="61"/>
    </row>
    <row r="4" spans="1:12" ht="15.75" thickBot="1" x14ac:dyDescent="0.3">
      <c r="A4" s="62" t="s">
        <v>2</v>
      </c>
      <c r="B4" s="62"/>
      <c r="C4" s="62"/>
      <c r="D4" s="62"/>
      <c r="E4" s="62"/>
      <c r="F4" s="62"/>
    </row>
    <row r="5" spans="1:12" ht="40.5" customHeight="1" x14ac:dyDescent="0.25">
      <c r="A5" s="63" t="s">
        <v>3</v>
      </c>
      <c r="B5" s="65" t="s">
        <v>4</v>
      </c>
      <c r="C5" s="65" t="s">
        <v>5</v>
      </c>
      <c r="D5" s="65" t="s">
        <v>80</v>
      </c>
      <c r="E5" s="65" t="s">
        <v>81</v>
      </c>
      <c r="F5" s="65" t="s">
        <v>82</v>
      </c>
    </row>
    <row r="6" spans="1:12" ht="17.25" customHeight="1" thickBot="1" x14ac:dyDescent="0.3">
      <c r="A6" s="64"/>
      <c r="B6" s="66"/>
      <c r="C6" s="66"/>
      <c r="D6" s="66"/>
      <c r="E6" s="66"/>
      <c r="F6" s="66"/>
    </row>
    <row r="7" spans="1:12" ht="26.1" customHeight="1" thickBot="1" x14ac:dyDescent="0.3">
      <c r="A7" s="21">
        <v>1</v>
      </c>
      <c r="B7" s="17" t="s">
        <v>6</v>
      </c>
      <c r="C7" s="11" t="s">
        <v>7</v>
      </c>
      <c r="D7" s="6">
        <v>1674560</v>
      </c>
      <c r="E7" s="6">
        <v>1674570.0708977715</v>
      </c>
      <c r="F7" s="6">
        <v>1815175.3736837599</v>
      </c>
      <c r="G7" s="14"/>
      <c r="H7" s="14"/>
    </row>
    <row r="8" spans="1:12" ht="17.25" customHeight="1" thickBot="1" x14ac:dyDescent="0.3">
      <c r="A8" s="16" t="s">
        <v>8</v>
      </c>
      <c r="B8" s="17" t="s">
        <v>9</v>
      </c>
      <c r="C8" s="11" t="s">
        <v>7</v>
      </c>
      <c r="D8" s="5">
        <f>SUM(D10:D13)</f>
        <v>613657.46099999989</v>
      </c>
      <c r="E8" s="5">
        <f t="shared" ref="E8:F8" si="0">SUM(E10:E13)</f>
        <v>604585.45261399995</v>
      </c>
      <c r="F8" s="5">
        <f t="shared" si="0"/>
        <v>665043.9978754</v>
      </c>
    </row>
    <row r="9" spans="1:12" ht="12.95" customHeight="1" thickBot="1" x14ac:dyDescent="0.3">
      <c r="A9" s="9"/>
      <c r="B9" s="13" t="s">
        <v>10</v>
      </c>
      <c r="C9" s="7"/>
      <c r="D9" s="3"/>
      <c r="E9" s="3"/>
      <c r="F9" s="3"/>
      <c r="G9" s="14"/>
      <c r="H9" s="14"/>
    </row>
    <row r="10" spans="1:12" ht="12.95" customHeight="1" thickBot="1" x14ac:dyDescent="0.3">
      <c r="A10" s="9"/>
      <c r="B10" s="13" t="s">
        <v>11</v>
      </c>
      <c r="C10" s="7" t="s">
        <v>7</v>
      </c>
      <c r="D10" s="3">
        <v>551267.07758999988</v>
      </c>
      <c r="E10" s="3">
        <v>546663.70759000001</v>
      </c>
      <c r="F10" s="3">
        <v>601330.07834900008</v>
      </c>
      <c r="I10" s="15"/>
      <c r="J10" s="15"/>
      <c r="K10" s="15"/>
      <c r="L10" s="15"/>
    </row>
    <row r="11" spans="1:12" ht="12.95" customHeight="1" thickBot="1" x14ac:dyDescent="0.3">
      <c r="A11" s="9"/>
      <c r="B11" s="13" t="s">
        <v>12</v>
      </c>
      <c r="C11" s="7" t="s">
        <v>7</v>
      </c>
      <c r="D11" s="3">
        <v>28598.061999999998</v>
      </c>
      <c r="E11" s="3">
        <v>25403.655999999995</v>
      </c>
      <c r="F11" s="3">
        <v>27944.021599999996</v>
      </c>
    </row>
    <row r="12" spans="1:12" ht="12.95" customHeight="1" thickBot="1" x14ac:dyDescent="0.3">
      <c r="A12" s="9"/>
      <c r="B12" s="13" t="s">
        <v>13</v>
      </c>
      <c r="C12" s="7" t="s">
        <v>7</v>
      </c>
      <c r="D12" s="3">
        <v>29441.151300000001</v>
      </c>
      <c r="E12" s="3">
        <v>28382.103744</v>
      </c>
      <c r="F12" s="3">
        <v>31220.314118400001</v>
      </c>
    </row>
    <row r="13" spans="1:12" ht="12.95" customHeight="1" thickBot="1" x14ac:dyDescent="0.3">
      <c r="A13" s="9"/>
      <c r="B13" s="13" t="s">
        <v>14</v>
      </c>
      <c r="C13" s="7" t="s">
        <v>7</v>
      </c>
      <c r="D13" s="3">
        <v>4351.17011</v>
      </c>
      <c r="E13" s="3">
        <v>4135.9852799999999</v>
      </c>
      <c r="F13" s="3">
        <v>4549.5838080000003</v>
      </c>
    </row>
    <row r="14" spans="1:12" ht="12.95" customHeight="1" thickBot="1" x14ac:dyDescent="0.3">
      <c r="A14" s="9"/>
      <c r="B14" s="10"/>
      <c r="C14" s="7"/>
      <c r="D14" s="3"/>
      <c r="E14" s="3"/>
      <c r="F14" s="3"/>
      <c r="I14" s="15"/>
    </row>
    <row r="15" spans="1:12" ht="12.95" customHeight="1" thickBot="1" x14ac:dyDescent="0.3">
      <c r="A15" s="16" t="s">
        <v>15</v>
      </c>
      <c r="B15" s="17" t="s">
        <v>83</v>
      </c>
      <c r="C15" s="11" t="s">
        <v>7</v>
      </c>
      <c r="D15" s="5">
        <f>SUM(D17:D20)</f>
        <v>325936.96557</v>
      </c>
      <c r="E15" s="5">
        <f t="shared" ref="E15:F15" si="1">SUM(E17:E20)</f>
        <v>321109.66131775005</v>
      </c>
      <c r="F15" s="5">
        <f t="shared" si="1"/>
        <v>353220.627449525</v>
      </c>
    </row>
    <row r="16" spans="1:12" ht="12.95" customHeight="1" thickBot="1" x14ac:dyDescent="0.3">
      <c r="A16" s="9"/>
      <c r="B16" s="13" t="s">
        <v>10</v>
      </c>
      <c r="C16" s="7"/>
      <c r="D16" s="3"/>
      <c r="E16" s="3"/>
      <c r="F16" s="3"/>
    </row>
    <row r="17" spans="1:8" ht="12.95" customHeight="1" thickBot="1" x14ac:dyDescent="0.3">
      <c r="A17" s="9"/>
      <c r="B17" s="13" t="s">
        <v>11</v>
      </c>
      <c r="C17" s="7" t="s">
        <v>7</v>
      </c>
      <c r="D17" s="3">
        <v>283874.83794</v>
      </c>
      <c r="E17" s="3">
        <v>282133.22245375003</v>
      </c>
      <c r="F17" s="3">
        <v>310346.54469912505</v>
      </c>
      <c r="H17" s="14"/>
    </row>
    <row r="18" spans="1:8" ht="12.95" customHeight="1" thickBot="1" x14ac:dyDescent="0.3">
      <c r="A18" s="9"/>
      <c r="B18" s="13" t="s">
        <v>12</v>
      </c>
      <c r="C18" s="7" t="s">
        <v>7</v>
      </c>
      <c r="D18" s="3">
        <v>19001.310259999998</v>
      </c>
      <c r="E18" s="3">
        <v>16852.688999999998</v>
      </c>
      <c r="F18" s="3">
        <v>18537.957900000001</v>
      </c>
    </row>
    <row r="19" spans="1:8" ht="12.95" customHeight="1" thickBot="1" x14ac:dyDescent="0.3">
      <c r="A19" s="9"/>
      <c r="B19" s="13" t="s">
        <v>13</v>
      </c>
      <c r="C19" s="7" t="s">
        <v>7</v>
      </c>
      <c r="D19" s="3">
        <v>21771.220399999998</v>
      </c>
      <c r="E19" s="3">
        <v>20939.657304</v>
      </c>
      <c r="F19" s="3">
        <v>23033.623034400003</v>
      </c>
    </row>
    <row r="20" spans="1:8" ht="12.95" customHeight="1" thickBot="1" x14ac:dyDescent="0.3">
      <c r="A20" s="9"/>
      <c r="B20" s="13" t="s">
        <v>14</v>
      </c>
      <c r="C20" s="7" t="s">
        <v>7</v>
      </c>
      <c r="D20" s="3">
        <v>1289.5969700000001</v>
      </c>
      <c r="E20" s="3">
        <v>1184.09256</v>
      </c>
      <c r="F20" s="3">
        <v>1302.5018160000002</v>
      </c>
    </row>
    <row r="21" spans="1:8" ht="12.95" customHeight="1" thickBot="1" x14ac:dyDescent="0.3">
      <c r="A21" s="9"/>
      <c r="B21" s="10"/>
      <c r="C21" s="7"/>
      <c r="D21" s="3"/>
      <c r="E21" s="3"/>
      <c r="F21" s="3"/>
    </row>
    <row r="22" spans="1:8" ht="12.95" customHeight="1" thickBot="1" x14ac:dyDescent="0.3">
      <c r="A22" s="16" t="s">
        <v>16</v>
      </c>
      <c r="B22" s="17" t="s">
        <v>17</v>
      </c>
      <c r="C22" s="11" t="s">
        <v>7</v>
      </c>
      <c r="D22" s="5">
        <f>SUM(D24:D27)</f>
        <v>14586.524509999999</v>
      </c>
      <c r="E22" s="5">
        <f t="shared" ref="E22:F22" si="2">SUM(E24:E27)</f>
        <v>6040</v>
      </c>
      <c r="F22" s="5">
        <f t="shared" si="2"/>
        <v>6462.8</v>
      </c>
    </row>
    <row r="23" spans="1:8" ht="12.95" customHeight="1" thickBot="1" x14ac:dyDescent="0.3">
      <c r="A23" s="9"/>
      <c r="B23" s="13" t="s">
        <v>10</v>
      </c>
      <c r="C23" s="7"/>
      <c r="D23" s="3"/>
      <c r="E23" s="3"/>
      <c r="F23" s="3"/>
    </row>
    <row r="24" spans="1:8" ht="12.95" customHeight="1" thickBot="1" x14ac:dyDescent="0.3">
      <c r="A24" s="9"/>
      <c r="B24" s="13" t="s">
        <v>11</v>
      </c>
      <c r="C24" s="7" t="s">
        <v>7</v>
      </c>
      <c r="D24" s="3">
        <v>14239.028409999999</v>
      </c>
      <c r="E24" s="3">
        <v>5800</v>
      </c>
      <c r="F24" s="3">
        <f>E24*1.07</f>
        <v>6206</v>
      </c>
    </row>
    <row r="25" spans="1:8" ht="12.95" customHeight="1" thickBot="1" x14ac:dyDescent="0.3">
      <c r="A25" s="9"/>
      <c r="B25" s="13" t="s">
        <v>12</v>
      </c>
      <c r="C25" s="7" t="s">
        <v>7</v>
      </c>
      <c r="D25" s="3" t="s">
        <v>77</v>
      </c>
      <c r="E25" s="3" t="s">
        <v>77</v>
      </c>
      <c r="F25" s="3" t="s">
        <v>77</v>
      </c>
    </row>
    <row r="26" spans="1:8" ht="12.95" customHeight="1" thickBot="1" x14ac:dyDescent="0.3">
      <c r="A26" s="9"/>
      <c r="B26" s="13" t="s">
        <v>13</v>
      </c>
      <c r="C26" s="7" t="s">
        <v>7</v>
      </c>
      <c r="D26" s="3">
        <v>347.27454999999998</v>
      </c>
      <c r="E26" s="3">
        <v>240</v>
      </c>
      <c r="F26" s="3">
        <f>E26*1.07</f>
        <v>256.8</v>
      </c>
    </row>
    <row r="27" spans="1:8" ht="12.95" customHeight="1" thickBot="1" x14ac:dyDescent="0.3">
      <c r="A27" s="9"/>
      <c r="B27" s="13" t="s">
        <v>14</v>
      </c>
      <c r="C27" s="7" t="s">
        <v>7</v>
      </c>
      <c r="D27" s="3">
        <v>0.22155000000000002</v>
      </c>
      <c r="E27" s="3" t="s">
        <v>77</v>
      </c>
      <c r="F27" s="3" t="s">
        <v>77</v>
      </c>
    </row>
    <row r="28" spans="1:8" ht="12.95" customHeight="1" thickBot="1" x14ac:dyDescent="0.3">
      <c r="A28" s="9"/>
      <c r="B28" s="10"/>
      <c r="C28" s="7"/>
      <c r="D28" s="3"/>
      <c r="E28" s="3"/>
      <c r="F28" s="3"/>
    </row>
    <row r="29" spans="1:8" ht="27" thickBot="1" x14ac:dyDescent="0.3">
      <c r="A29" s="16" t="s">
        <v>18</v>
      </c>
      <c r="B29" s="18" t="s">
        <v>19</v>
      </c>
      <c r="C29" s="11" t="s">
        <v>7</v>
      </c>
      <c r="D29" s="6">
        <f>D31+D38</f>
        <v>27220.012810000004</v>
      </c>
      <c r="E29" s="6">
        <f>E31+E38</f>
        <v>24135.724000000002</v>
      </c>
      <c r="F29" s="6">
        <f t="shared" ref="F29" si="3">F31+F38</f>
        <v>26382.654200000001</v>
      </c>
    </row>
    <row r="30" spans="1:8" ht="12.95" customHeight="1" thickBot="1" x14ac:dyDescent="0.3">
      <c r="A30" s="9"/>
      <c r="B30" s="19"/>
      <c r="C30" s="12"/>
      <c r="D30" s="3"/>
      <c r="E30" s="3"/>
      <c r="F30" s="3"/>
    </row>
    <row r="31" spans="1:8" ht="12.95" customHeight="1" thickBot="1" x14ac:dyDescent="0.3">
      <c r="A31" s="9"/>
      <c r="B31" s="20" t="s">
        <v>20</v>
      </c>
      <c r="C31" s="7" t="s">
        <v>7</v>
      </c>
      <c r="D31" s="3">
        <f>SUM(D33:D36)</f>
        <v>23439.679900000003</v>
      </c>
      <c r="E31" s="3">
        <f t="shared" ref="E31:F31" si="4">SUM(E33:E36)</f>
        <v>20802.88</v>
      </c>
      <c r="F31" s="3">
        <f t="shared" si="4"/>
        <v>22883.168000000001</v>
      </c>
    </row>
    <row r="32" spans="1:8" ht="12.95" customHeight="1" thickBot="1" x14ac:dyDescent="0.3">
      <c r="A32" s="9"/>
      <c r="B32" s="13" t="s">
        <v>10</v>
      </c>
      <c r="C32" s="7"/>
      <c r="D32" s="3"/>
      <c r="E32" s="3"/>
      <c r="F32" s="3"/>
    </row>
    <row r="33" spans="1:6" ht="12.95" customHeight="1" thickBot="1" x14ac:dyDescent="0.3">
      <c r="A33" s="9"/>
      <c r="B33" s="13" t="s">
        <v>11</v>
      </c>
      <c r="C33" s="7" t="s">
        <v>7</v>
      </c>
      <c r="D33" s="3" t="s">
        <v>77</v>
      </c>
      <c r="E33" s="3" t="s">
        <v>74</v>
      </c>
      <c r="F33" s="3" t="s">
        <v>74</v>
      </c>
    </row>
    <row r="34" spans="1:6" ht="12.95" customHeight="1" thickBot="1" x14ac:dyDescent="0.3">
      <c r="A34" s="9"/>
      <c r="B34" s="13" t="s">
        <v>12</v>
      </c>
      <c r="C34" s="7" t="s">
        <v>7</v>
      </c>
      <c r="D34" s="3">
        <v>11330.687500000002</v>
      </c>
      <c r="E34" s="3">
        <v>10502.875</v>
      </c>
      <c r="F34" s="3">
        <v>11553.1625</v>
      </c>
    </row>
    <row r="35" spans="1:6" ht="12.95" customHeight="1" thickBot="1" x14ac:dyDescent="0.3">
      <c r="A35" s="9"/>
      <c r="B35" s="13" t="s">
        <v>13</v>
      </c>
      <c r="C35" s="7" t="s">
        <v>7</v>
      </c>
      <c r="D35" s="3">
        <v>10046.862000000001</v>
      </c>
      <c r="E35" s="3">
        <v>7459.2000000000007</v>
      </c>
      <c r="F35" s="3">
        <v>8205.1200000000008</v>
      </c>
    </row>
    <row r="36" spans="1:6" ht="12.95" customHeight="1" thickBot="1" x14ac:dyDescent="0.3">
      <c r="A36" s="9"/>
      <c r="B36" s="13" t="s">
        <v>14</v>
      </c>
      <c r="C36" s="7" t="s">
        <v>7</v>
      </c>
      <c r="D36" s="3">
        <v>2062.1304</v>
      </c>
      <c r="E36" s="3">
        <v>2840.8049999999998</v>
      </c>
      <c r="F36" s="3">
        <v>3124.8854999999999</v>
      </c>
    </row>
    <row r="37" spans="1:6" ht="12.95" customHeight="1" thickBot="1" x14ac:dyDescent="0.3">
      <c r="A37" s="9"/>
      <c r="B37" s="10"/>
      <c r="C37" s="7"/>
      <c r="D37" s="3"/>
      <c r="E37" s="3"/>
      <c r="F37" s="3"/>
    </row>
    <row r="38" spans="1:6" ht="15.75" thickBot="1" x14ac:dyDescent="0.3">
      <c r="A38" s="9"/>
      <c r="B38" s="13" t="s">
        <v>23</v>
      </c>
      <c r="C38" s="7" t="s">
        <v>7</v>
      </c>
      <c r="D38" s="4">
        <f>D40</f>
        <v>3780.3329100000001</v>
      </c>
      <c r="E38" s="4">
        <f t="shared" ref="E38:F38" si="5">E40</f>
        <v>3332.8439999999996</v>
      </c>
      <c r="F38" s="4">
        <f t="shared" si="5"/>
        <v>3499.4861999999998</v>
      </c>
    </row>
    <row r="39" spans="1:6" ht="12.95" customHeight="1" thickBot="1" x14ac:dyDescent="0.3">
      <c r="A39" s="9"/>
      <c r="B39" s="13" t="s">
        <v>10</v>
      </c>
      <c r="C39" s="7"/>
      <c r="D39" s="3"/>
      <c r="E39" s="3"/>
      <c r="F39" s="3"/>
    </row>
    <row r="40" spans="1:6" ht="12.95" customHeight="1" thickBot="1" x14ac:dyDescent="0.3">
      <c r="A40" s="9"/>
      <c r="B40" s="13" t="s">
        <v>11</v>
      </c>
      <c r="C40" s="7" t="s">
        <v>7</v>
      </c>
      <c r="D40" s="3">
        <v>3780.3329100000001</v>
      </c>
      <c r="E40" s="3">
        <v>3332.8439999999996</v>
      </c>
      <c r="F40" s="3">
        <v>3499.4861999999998</v>
      </c>
    </row>
    <row r="41" spans="1:6" ht="12.95" customHeight="1" thickBot="1" x14ac:dyDescent="0.3">
      <c r="A41" s="9"/>
      <c r="B41" s="10"/>
      <c r="C41" s="7"/>
      <c r="D41" s="3"/>
      <c r="E41" s="3"/>
      <c r="F41" s="3"/>
    </row>
    <row r="42" spans="1:6" ht="12.95" customHeight="1" thickBot="1" x14ac:dyDescent="0.3">
      <c r="A42" s="16" t="s">
        <v>21</v>
      </c>
      <c r="B42" s="17" t="s">
        <v>22</v>
      </c>
      <c r="C42" s="11" t="s">
        <v>7</v>
      </c>
      <c r="D42" s="5">
        <f>D44+D51</f>
        <v>30665.236149999997</v>
      </c>
      <c r="E42" s="5">
        <f>E44+E51</f>
        <v>26816.255000000001</v>
      </c>
      <c r="F42" s="5">
        <f t="shared" ref="F42" si="6">F44+F51</f>
        <v>29331.035500000005</v>
      </c>
    </row>
    <row r="43" spans="1:6" ht="12.95" customHeight="1" thickBot="1" x14ac:dyDescent="0.3">
      <c r="A43" s="9"/>
      <c r="B43" s="10"/>
      <c r="C43" s="7"/>
      <c r="D43" s="3"/>
      <c r="E43" s="3"/>
      <c r="F43" s="3"/>
    </row>
    <row r="44" spans="1:6" ht="12.95" customHeight="1" thickBot="1" x14ac:dyDescent="0.3">
      <c r="A44" s="9"/>
      <c r="B44" s="13" t="s">
        <v>20</v>
      </c>
      <c r="C44" s="7" t="s">
        <v>7</v>
      </c>
      <c r="D44" s="3">
        <f>SUM(D46:D49)</f>
        <v>25949.608099999998</v>
      </c>
      <c r="E44" s="3">
        <f t="shared" ref="E44:F44" si="7">SUM(E46:E49)</f>
        <v>23479.355</v>
      </c>
      <c r="F44" s="3">
        <f t="shared" si="7"/>
        <v>25827.290500000003</v>
      </c>
    </row>
    <row r="45" spans="1:6" ht="12.95" customHeight="1" thickBot="1" x14ac:dyDescent="0.3">
      <c r="A45" s="9"/>
      <c r="B45" s="13" t="s">
        <v>10</v>
      </c>
      <c r="C45" s="7"/>
      <c r="D45" s="3"/>
      <c r="E45" s="3"/>
      <c r="F45" s="3"/>
    </row>
    <row r="46" spans="1:6" ht="12.95" customHeight="1" thickBot="1" x14ac:dyDescent="0.3">
      <c r="A46" s="9"/>
      <c r="B46" s="13" t="s">
        <v>11</v>
      </c>
      <c r="C46" s="7" t="s">
        <v>7</v>
      </c>
      <c r="D46" s="3" t="s">
        <v>77</v>
      </c>
      <c r="E46" s="3" t="s">
        <v>77</v>
      </c>
      <c r="F46" s="3" t="s">
        <v>77</v>
      </c>
    </row>
    <row r="47" spans="1:6" ht="12.95" customHeight="1" thickBot="1" x14ac:dyDescent="0.3">
      <c r="A47" s="9"/>
      <c r="B47" s="13" t="s">
        <v>12</v>
      </c>
      <c r="C47" s="7" t="s">
        <v>7</v>
      </c>
      <c r="D47" s="3">
        <v>12037.9125</v>
      </c>
      <c r="E47" s="3">
        <v>11131.724999999999</v>
      </c>
      <c r="F47" s="3">
        <v>12244.897499999999</v>
      </c>
    </row>
    <row r="48" spans="1:6" ht="12.95" customHeight="1" thickBot="1" x14ac:dyDescent="0.3">
      <c r="A48" s="9"/>
      <c r="B48" s="13" t="s">
        <v>13</v>
      </c>
      <c r="C48" s="7" t="s">
        <v>7</v>
      </c>
      <c r="D48" s="3">
        <v>12323.5749</v>
      </c>
      <c r="E48" s="3">
        <v>10432.799999999999</v>
      </c>
      <c r="F48" s="3">
        <v>11476.08</v>
      </c>
    </row>
    <row r="49" spans="1:6" ht="12.95" customHeight="1" thickBot="1" x14ac:dyDescent="0.3">
      <c r="A49" s="9"/>
      <c r="B49" s="13" t="s">
        <v>14</v>
      </c>
      <c r="C49" s="7" t="s">
        <v>7</v>
      </c>
      <c r="D49" s="3">
        <v>1588.1206999999999</v>
      </c>
      <c r="E49" s="3">
        <v>1914.8300000000002</v>
      </c>
      <c r="F49" s="3">
        <v>2106.3130000000006</v>
      </c>
    </row>
    <row r="50" spans="1:6" ht="12.95" customHeight="1" thickBot="1" x14ac:dyDescent="0.3">
      <c r="A50" s="9"/>
      <c r="B50" s="10"/>
      <c r="C50" s="7"/>
      <c r="D50" s="3"/>
      <c r="E50" s="3"/>
      <c r="F50" s="3"/>
    </row>
    <row r="51" spans="1:6" ht="12.95" customHeight="1" thickBot="1" x14ac:dyDescent="0.3">
      <c r="A51" s="9"/>
      <c r="B51" s="13" t="s">
        <v>23</v>
      </c>
      <c r="C51" s="7" t="s">
        <v>7</v>
      </c>
      <c r="D51" s="3">
        <f>D53</f>
        <v>4715.6280499999993</v>
      </c>
      <c r="E51" s="3">
        <f t="shared" ref="E51:F51" si="8">E53</f>
        <v>3336.9000000000005</v>
      </c>
      <c r="F51" s="3">
        <f t="shared" si="8"/>
        <v>3503.7450000000008</v>
      </c>
    </row>
    <row r="52" spans="1:6" ht="12.95" customHeight="1" thickBot="1" x14ac:dyDescent="0.3">
      <c r="A52" s="9"/>
      <c r="B52" s="13" t="s">
        <v>10</v>
      </c>
      <c r="C52" s="7"/>
      <c r="D52" s="3"/>
      <c r="E52" s="3"/>
      <c r="F52" s="3"/>
    </row>
    <row r="53" spans="1:6" ht="12.95" customHeight="1" thickBot="1" x14ac:dyDescent="0.3">
      <c r="A53" s="9"/>
      <c r="B53" s="13" t="s">
        <v>11</v>
      </c>
      <c r="C53" s="7" t="s">
        <v>7</v>
      </c>
      <c r="D53" s="3">
        <v>4715.6280499999993</v>
      </c>
      <c r="E53" s="3">
        <v>3336.9000000000005</v>
      </c>
      <c r="F53" s="3">
        <v>3503.7450000000008</v>
      </c>
    </row>
    <row r="54" spans="1:6" ht="12.95" customHeight="1" thickBot="1" x14ac:dyDescent="0.3">
      <c r="A54" s="9"/>
      <c r="B54" s="10"/>
      <c r="C54" s="7"/>
      <c r="D54" s="3"/>
      <c r="E54" s="3"/>
      <c r="F54" s="3"/>
    </row>
    <row r="55" spans="1:6" ht="12.95" customHeight="1" thickBot="1" x14ac:dyDescent="0.3">
      <c r="A55" s="16" t="s">
        <v>24</v>
      </c>
      <c r="B55" s="17" t="s">
        <v>25</v>
      </c>
      <c r="C55" s="11" t="s">
        <v>7</v>
      </c>
      <c r="D55" s="5">
        <f>SUM(D57:D60)</f>
        <v>8762.9465400000008</v>
      </c>
      <c r="E55" s="5">
        <f t="shared" ref="E55:F55" si="9">SUM(E57:E60)</f>
        <v>8767.8726000000006</v>
      </c>
      <c r="F55" s="5">
        <f t="shared" si="9"/>
        <v>9118.587504000001</v>
      </c>
    </row>
    <row r="56" spans="1:6" ht="12.95" customHeight="1" thickBot="1" x14ac:dyDescent="0.3">
      <c r="A56" s="9"/>
      <c r="B56" s="13" t="s">
        <v>10</v>
      </c>
      <c r="C56" s="7"/>
      <c r="D56" s="3"/>
      <c r="E56" s="3"/>
      <c r="F56" s="3"/>
    </row>
    <row r="57" spans="1:6" ht="12.95" customHeight="1" thickBot="1" x14ac:dyDescent="0.3">
      <c r="A57" s="9"/>
      <c r="B57" s="13" t="s">
        <v>11</v>
      </c>
      <c r="C57" s="7" t="s">
        <v>7</v>
      </c>
      <c r="D57" s="3" t="s">
        <v>77</v>
      </c>
      <c r="E57" s="3" t="s">
        <v>77</v>
      </c>
      <c r="F57" s="3" t="s">
        <v>77</v>
      </c>
    </row>
    <row r="58" spans="1:6" ht="12.95" customHeight="1" thickBot="1" x14ac:dyDescent="0.3">
      <c r="A58" s="9"/>
      <c r="B58" s="13" t="s">
        <v>12</v>
      </c>
      <c r="C58" s="7" t="s">
        <v>7</v>
      </c>
      <c r="D58" s="3">
        <v>1876.0208400000001</v>
      </c>
      <c r="E58" s="3">
        <v>2171.6000000000004</v>
      </c>
      <c r="F58" s="3">
        <f>E58*1.04</f>
        <v>2258.4640000000004</v>
      </c>
    </row>
    <row r="59" spans="1:6" ht="12.95" customHeight="1" thickBot="1" x14ac:dyDescent="0.3">
      <c r="A59" s="9"/>
      <c r="B59" s="13" t="s">
        <v>13</v>
      </c>
      <c r="C59" s="7" t="s">
        <v>7</v>
      </c>
      <c r="D59" s="3">
        <v>6860.4890000000005</v>
      </c>
      <c r="E59" s="3">
        <v>6568.8806000000004</v>
      </c>
      <c r="F59" s="3">
        <f>E59*1.04</f>
        <v>6831.6358240000009</v>
      </c>
    </row>
    <row r="60" spans="1:6" ht="12.95" customHeight="1" thickBot="1" x14ac:dyDescent="0.3">
      <c r="A60" s="9"/>
      <c r="B60" s="13" t="s">
        <v>14</v>
      </c>
      <c r="C60" s="7" t="s">
        <v>7</v>
      </c>
      <c r="D60" s="3">
        <v>26.436699999999995</v>
      </c>
      <c r="E60" s="3">
        <v>27.391999999999999</v>
      </c>
      <c r="F60" s="3">
        <f>E60*1.04</f>
        <v>28.487680000000001</v>
      </c>
    </row>
    <row r="61" spans="1:6" ht="12.95" customHeight="1" thickBot="1" x14ac:dyDescent="0.3">
      <c r="A61" s="9"/>
      <c r="B61" s="10"/>
      <c r="C61" s="7"/>
      <c r="D61" s="3"/>
      <c r="E61" s="3"/>
      <c r="F61" s="3"/>
    </row>
    <row r="62" spans="1:6" ht="12.95" customHeight="1" thickBot="1" x14ac:dyDescent="0.3">
      <c r="A62" s="16" t="s">
        <v>26</v>
      </c>
      <c r="B62" s="17" t="s">
        <v>27</v>
      </c>
      <c r="C62" s="11" t="s">
        <v>7</v>
      </c>
      <c r="D62" s="5">
        <f>SUM(D64:D67)</f>
        <v>2458.0217400000001</v>
      </c>
      <c r="E62" s="5">
        <f t="shared" ref="E62:F62" si="10">SUM(E64:E67)</f>
        <v>2612</v>
      </c>
      <c r="F62" s="5">
        <f t="shared" si="10"/>
        <v>2716.48</v>
      </c>
    </row>
    <row r="63" spans="1:6" ht="12.95" customHeight="1" thickBot="1" x14ac:dyDescent="0.3">
      <c r="A63" s="9"/>
      <c r="B63" s="13" t="s">
        <v>10</v>
      </c>
      <c r="C63" s="7"/>
      <c r="D63" s="3"/>
      <c r="E63" s="3"/>
      <c r="F63" s="3"/>
    </row>
    <row r="64" spans="1:6" ht="12.95" customHeight="1" thickBot="1" x14ac:dyDescent="0.3">
      <c r="A64" s="9"/>
      <c r="B64" s="13" t="s">
        <v>11</v>
      </c>
      <c r="C64" s="7" t="s">
        <v>7</v>
      </c>
      <c r="D64" s="3" t="s">
        <v>77</v>
      </c>
      <c r="E64" s="3" t="s">
        <v>77</v>
      </c>
      <c r="F64" s="3" t="s">
        <v>77</v>
      </c>
    </row>
    <row r="65" spans="1:10" ht="12.95" customHeight="1" thickBot="1" x14ac:dyDescent="0.3">
      <c r="A65" s="9"/>
      <c r="B65" s="13" t="s">
        <v>12</v>
      </c>
      <c r="C65" s="7" t="s">
        <v>7</v>
      </c>
      <c r="D65" s="3">
        <v>1693.98757</v>
      </c>
      <c r="E65" s="3">
        <v>1844</v>
      </c>
      <c r="F65" s="3">
        <f>E65*1.04</f>
        <v>1917.76</v>
      </c>
    </row>
    <row r="66" spans="1:10" ht="12.95" customHeight="1" thickBot="1" x14ac:dyDescent="0.3">
      <c r="A66" s="9"/>
      <c r="B66" s="13" t="s">
        <v>13</v>
      </c>
      <c r="C66" s="7" t="s">
        <v>7</v>
      </c>
      <c r="D66" s="3">
        <v>764.0341699999999</v>
      </c>
      <c r="E66" s="3">
        <v>768</v>
      </c>
      <c r="F66" s="3">
        <f>E66*1.04</f>
        <v>798.72</v>
      </c>
    </row>
    <row r="67" spans="1:10" ht="12.95" customHeight="1" thickBot="1" x14ac:dyDescent="0.3">
      <c r="A67" s="9"/>
      <c r="B67" s="13" t="s">
        <v>14</v>
      </c>
      <c r="C67" s="7" t="s">
        <v>7</v>
      </c>
      <c r="D67" s="3" t="s">
        <v>77</v>
      </c>
      <c r="E67" s="3" t="s">
        <v>77</v>
      </c>
      <c r="F67" s="3" t="s">
        <v>77</v>
      </c>
    </row>
    <row r="68" spans="1:10" ht="12.95" customHeight="1" thickBot="1" x14ac:dyDescent="0.3">
      <c r="A68" s="9"/>
      <c r="B68" s="10"/>
      <c r="C68" s="7"/>
      <c r="D68" s="3"/>
      <c r="E68" s="3"/>
      <c r="F68" s="3"/>
    </row>
    <row r="69" spans="1:10" ht="39" customHeight="1" thickBot="1" x14ac:dyDescent="0.3">
      <c r="A69" s="21">
        <v>2</v>
      </c>
      <c r="B69" s="17" t="s">
        <v>28</v>
      </c>
      <c r="C69" s="11" t="s">
        <v>7</v>
      </c>
      <c r="D69" s="6">
        <f>'2025'!B45+'2025'!D51+'2025'!E51+'2025'!F51+'2025'!G51+'2025'!H51</f>
        <v>2373447.3435300002</v>
      </c>
      <c r="E69" s="6">
        <f>'2026'!B45+'2026'!D51+'2026'!E51+'2026'!F51+'2026'!G51+'2026'!H51</f>
        <v>2600918.8605974023</v>
      </c>
      <c r="F69" s="6">
        <f>'2027'!B45+'2027'!D51+'2027'!E51+'2027'!F51+'2027'!G51+'2027'!H51</f>
        <v>2761017.2515528724</v>
      </c>
    </row>
    <row r="70" spans="1:10" ht="12.95" customHeight="1" thickBot="1" x14ac:dyDescent="0.3">
      <c r="A70" s="16" t="s">
        <v>29</v>
      </c>
      <c r="B70" s="17" t="s">
        <v>9</v>
      </c>
      <c r="C70" s="11" t="s">
        <v>7</v>
      </c>
      <c r="D70" s="5">
        <f>SUM(D72:D75)</f>
        <v>1055106.3479200001</v>
      </c>
      <c r="E70" s="5">
        <f t="shared" ref="E70:F70" si="11">SUM(E72:E75)</f>
        <v>1146101.7377209438</v>
      </c>
      <c r="F70" s="5">
        <f t="shared" si="11"/>
        <v>1219130.4805656709</v>
      </c>
      <c r="I70" s="15"/>
      <c r="J70" s="15"/>
    </row>
    <row r="71" spans="1:10" ht="12.95" customHeight="1" thickBot="1" x14ac:dyDescent="0.3">
      <c r="A71" s="9"/>
      <c r="B71" s="13" t="s">
        <v>10</v>
      </c>
      <c r="C71" s="7"/>
      <c r="D71" s="3"/>
      <c r="E71" s="3"/>
      <c r="F71" s="3"/>
      <c r="J71" s="15"/>
    </row>
    <row r="72" spans="1:10" ht="12.95" customHeight="1" thickBot="1" x14ac:dyDescent="0.3">
      <c r="A72" s="9"/>
      <c r="B72" s="13" t="s">
        <v>11</v>
      </c>
      <c r="C72" s="7" t="s">
        <v>7</v>
      </c>
      <c r="D72" s="3">
        <v>791941.59366000001</v>
      </c>
      <c r="E72" s="3">
        <f>'2026'!B10*0.99</f>
        <v>864487.168806987</v>
      </c>
      <c r="F72" s="3">
        <f>'2027'!B10*0.99</f>
        <v>919479.45469082438</v>
      </c>
      <c r="G72" s="1"/>
      <c r="H72" s="15"/>
      <c r="I72" s="1"/>
    </row>
    <row r="73" spans="1:10" ht="12.95" customHeight="1" thickBot="1" x14ac:dyDescent="0.3">
      <c r="A73" s="9"/>
      <c r="B73" s="13" t="s">
        <v>12</v>
      </c>
      <c r="C73" s="7" t="s">
        <v>7</v>
      </c>
      <c r="D73" s="3">
        <f>'2025'!B11</f>
        <v>124067.98973999999</v>
      </c>
      <c r="E73" s="3">
        <f>'2026'!B11</f>
        <v>131849.6273463539</v>
      </c>
      <c r="F73" s="3">
        <f>'2027'!B11</f>
        <v>138510.15645222884</v>
      </c>
      <c r="H73" s="15"/>
      <c r="J73" s="15"/>
    </row>
    <row r="74" spans="1:10" ht="12.95" customHeight="1" thickBot="1" x14ac:dyDescent="0.3">
      <c r="A74" s="9"/>
      <c r="B74" s="13" t="s">
        <v>13</v>
      </c>
      <c r="C74" s="7" t="s">
        <v>7</v>
      </c>
      <c r="D74" s="3">
        <v>95223.452709999998</v>
      </c>
      <c r="E74" s="3">
        <f>'2026'!B12*0.996</f>
        <v>102707.3848725242</v>
      </c>
      <c r="F74" s="3">
        <f>'2027'!B12*0.996</f>
        <v>111613.08258106624</v>
      </c>
      <c r="G74" s="90"/>
      <c r="H74" s="1"/>
    </row>
    <row r="75" spans="1:10" ht="12.95" customHeight="1" thickBot="1" x14ac:dyDescent="0.3">
      <c r="A75" s="9"/>
      <c r="B75" s="13" t="s">
        <v>14</v>
      </c>
      <c r="C75" s="7" t="s">
        <v>7</v>
      </c>
      <c r="D75" s="3">
        <f>'2025'!B13</f>
        <v>43873.311809999999</v>
      </c>
      <c r="E75" s="3">
        <f>'2026'!B13</f>
        <v>47057.5566950785</v>
      </c>
      <c r="F75" s="3">
        <f>'2027'!B13</f>
        <v>49527.786841551257</v>
      </c>
    </row>
    <row r="76" spans="1:10" ht="12.95" customHeight="1" thickBot="1" x14ac:dyDescent="0.3">
      <c r="A76" s="9"/>
      <c r="B76" s="10"/>
      <c r="C76" s="29"/>
      <c r="D76" s="3"/>
      <c r="E76" s="3"/>
      <c r="F76" s="3"/>
    </row>
    <row r="77" spans="1:10" ht="12.95" customHeight="1" thickBot="1" x14ac:dyDescent="0.3">
      <c r="A77" s="16" t="s">
        <v>30</v>
      </c>
      <c r="B77" s="17" t="s">
        <v>83</v>
      </c>
      <c r="C77" s="11" t="s">
        <v>7</v>
      </c>
      <c r="D77" s="5">
        <f>SUM(D79:D82)</f>
        <v>574269.61886000005</v>
      </c>
      <c r="E77" s="5">
        <f t="shared" ref="E77:F77" si="12">SUM(E79:E82)</f>
        <v>622681.07504360669</v>
      </c>
      <c r="F77" s="5">
        <f t="shared" si="12"/>
        <v>664265.45702810492</v>
      </c>
    </row>
    <row r="78" spans="1:10" ht="12.95" customHeight="1" thickBot="1" x14ac:dyDescent="0.3">
      <c r="A78" s="9"/>
      <c r="B78" s="13" t="s">
        <v>10</v>
      </c>
      <c r="C78" s="7"/>
      <c r="D78" s="3"/>
      <c r="E78" s="3"/>
      <c r="F78" s="3"/>
      <c r="H78" s="15"/>
    </row>
    <row r="79" spans="1:10" ht="12.95" customHeight="1" thickBot="1" x14ac:dyDescent="0.3">
      <c r="A79" s="9"/>
      <c r="B79" s="13" t="s">
        <v>11</v>
      </c>
      <c r="C79" s="7" t="s">
        <v>7</v>
      </c>
      <c r="D79" s="3">
        <f>'2025'!B22</f>
        <v>438712.21007999999</v>
      </c>
      <c r="E79" s="3">
        <f>'2026'!B22</f>
        <v>473175.43907188438</v>
      </c>
      <c r="F79" s="3">
        <f>'2027'!B22</f>
        <v>505004.81973383046</v>
      </c>
      <c r="H79" s="14"/>
      <c r="I79" s="1"/>
    </row>
    <row r="80" spans="1:10" ht="12.95" customHeight="1" thickBot="1" x14ac:dyDescent="0.3">
      <c r="A80" s="9"/>
      <c r="B80" s="13" t="s">
        <v>12</v>
      </c>
      <c r="C80" s="7" t="s">
        <v>7</v>
      </c>
      <c r="D80" s="3">
        <f>'2025'!B23</f>
        <v>55157.601369999997</v>
      </c>
      <c r="E80" s="3">
        <f>'2026'!B23</f>
        <v>60499.913859941596</v>
      </c>
      <c r="F80" s="3">
        <f>'2027'!B23</f>
        <v>63878.623836286235</v>
      </c>
      <c r="H80" s="1"/>
    </row>
    <row r="81" spans="1:10" ht="12.95" customHeight="1" thickBot="1" x14ac:dyDescent="0.3">
      <c r="A81" s="9"/>
      <c r="B81" s="13" t="s">
        <v>13</v>
      </c>
      <c r="C81" s="7" t="s">
        <v>7</v>
      </c>
      <c r="D81" s="3">
        <f>'2025'!B24</f>
        <v>53064.278330000001</v>
      </c>
      <c r="E81" s="3">
        <f>'2026'!B24</f>
        <v>57666.82213211646</v>
      </c>
      <c r="F81" s="3">
        <f>'2027'!B24</f>
        <v>62206.36769603131</v>
      </c>
    </row>
    <row r="82" spans="1:10" ht="12.95" customHeight="1" thickBot="1" x14ac:dyDescent="0.3">
      <c r="A82" s="9"/>
      <c r="B82" s="13" t="s">
        <v>14</v>
      </c>
      <c r="C82" s="7" t="s">
        <v>7</v>
      </c>
      <c r="D82" s="3">
        <f>'2025'!B25</f>
        <v>27335.529079999997</v>
      </c>
      <c r="E82" s="3">
        <f>'2026'!B25</f>
        <v>31338.899979664271</v>
      </c>
      <c r="F82" s="3">
        <f>'2027'!B25</f>
        <v>33175.645761956956</v>
      </c>
    </row>
    <row r="83" spans="1:10" ht="12.95" customHeight="1" thickBot="1" x14ac:dyDescent="0.3">
      <c r="A83" s="9"/>
      <c r="B83" s="10"/>
      <c r="C83" s="7"/>
      <c r="D83" s="3"/>
      <c r="E83" s="3"/>
      <c r="F83" s="3"/>
    </row>
    <row r="84" spans="1:10" ht="12.95" customHeight="1" thickBot="1" x14ac:dyDescent="0.3">
      <c r="A84" s="16" t="s">
        <v>31</v>
      </c>
      <c r="B84" s="17" t="s">
        <v>32</v>
      </c>
      <c r="C84" s="11" t="s">
        <v>7</v>
      </c>
      <c r="D84" s="5">
        <f>SUM(D86:D89)</f>
        <v>8504.6891400000004</v>
      </c>
      <c r="E84" s="5">
        <f>SUM(E86:E89)</f>
        <v>9144.6730816323743</v>
      </c>
      <c r="F84" s="5">
        <f>SUM(F86:F89)</f>
        <v>9735.9165710738234</v>
      </c>
      <c r="H84" s="14"/>
    </row>
    <row r="85" spans="1:10" ht="12.95" customHeight="1" thickBot="1" x14ac:dyDescent="0.3">
      <c r="A85" s="9"/>
      <c r="B85" s="13" t="s">
        <v>10</v>
      </c>
      <c r="C85" s="7"/>
      <c r="D85" s="3"/>
      <c r="E85" s="3"/>
      <c r="F85" s="3"/>
      <c r="I85" s="15"/>
    </row>
    <row r="86" spans="1:10" ht="12.95" customHeight="1" thickBot="1" x14ac:dyDescent="0.3">
      <c r="A86" s="9"/>
      <c r="B86" s="13" t="s">
        <v>11</v>
      </c>
      <c r="C86" s="7" t="s">
        <v>7</v>
      </c>
      <c r="D86" s="3">
        <v>8160.86229</v>
      </c>
      <c r="E86" s="3">
        <f>'2026'!B10*0.01</f>
        <v>8732.1936243130003</v>
      </c>
      <c r="F86" s="3">
        <f>'2027'!B10*0.01</f>
        <v>9287.6712595032768</v>
      </c>
      <c r="G86" s="1"/>
      <c r="J86" s="15"/>
    </row>
    <row r="87" spans="1:10" ht="12.95" customHeight="1" thickBot="1" x14ac:dyDescent="0.3">
      <c r="A87" s="9"/>
      <c r="B87" s="13" t="s">
        <v>12</v>
      </c>
      <c r="C87" s="7" t="s">
        <v>7</v>
      </c>
      <c r="D87" s="3">
        <v>0</v>
      </c>
      <c r="E87" s="3">
        <v>0</v>
      </c>
      <c r="F87" s="3">
        <v>0</v>
      </c>
      <c r="I87" s="15"/>
    </row>
    <row r="88" spans="1:10" ht="12.95" customHeight="1" thickBot="1" x14ac:dyDescent="0.3">
      <c r="A88" s="9"/>
      <c r="B88" s="13" t="s">
        <v>13</v>
      </c>
      <c r="C88" s="7" t="s">
        <v>7</v>
      </c>
      <c r="D88" s="3">
        <v>343.82684999999998</v>
      </c>
      <c r="E88" s="3">
        <f>'2026'!B12*0.004</f>
        <v>412.47945731937432</v>
      </c>
      <c r="F88" s="3">
        <f>'2027'!B12*0.004</f>
        <v>448.24531157054713</v>
      </c>
      <c r="G88" s="1"/>
    </row>
    <row r="89" spans="1:10" ht="12.95" customHeight="1" thickBot="1" x14ac:dyDescent="0.3">
      <c r="A89" s="9"/>
      <c r="B89" s="13" t="s">
        <v>14</v>
      </c>
      <c r="C89" s="7" t="s">
        <v>7</v>
      </c>
      <c r="D89" s="3">
        <v>0</v>
      </c>
      <c r="E89" s="3">
        <v>0</v>
      </c>
      <c r="F89" s="3">
        <v>0</v>
      </c>
    </row>
    <row r="90" spans="1:10" ht="12.95" customHeight="1" thickBot="1" x14ac:dyDescent="0.3">
      <c r="A90" s="9"/>
      <c r="B90" s="10"/>
      <c r="C90" s="7"/>
      <c r="D90" s="3"/>
      <c r="E90" s="3"/>
      <c r="F90" s="3"/>
    </row>
    <row r="91" spans="1:10" ht="27" customHeight="1" thickBot="1" x14ac:dyDescent="0.3">
      <c r="A91" s="16" t="s">
        <v>33</v>
      </c>
      <c r="B91" s="18" t="s">
        <v>19</v>
      </c>
      <c r="C91" s="11" t="s">
        <v>7</v>
      </c>
      <c r="D91" s="6">
        <f>D93+D100</f>
        <v>82989.689880000005</v>
      </c>
      <c r="E91" s="6">
        <f>E93+E100</f>
        <v>89923.845705576794</v>
      </c>
      <c r="F91" s="6">
        <f t="shared" ref="F91" si="13">F93+F100</f>
        <v>96064.6012554279</v>
      </c>
    </row>
    <row r="92" spans="1:10" ht="12.95" customHeight="1" thickBot="1" x14ac:dyDescent="0.3">
      <c r="A92" s="9"/>
      <c r="B92" s="19"/>
      <c r="C92" s="29"/>
      <c r="D92" s="3"/>
      <c r="E92" s="3"/>
      <c r="F92" s="3"/>
    </row>
    <row r="93" spans="1:10" ht="12.95" customHeight="1" thickBot="1" x14ac:dyDescent="0.3">
      <c r="A93" s="9"/>
      <c r="B93" s="20" t="s">
        <v>20</v>
      </c>
      <c r="C93" s="7" t="s">
        <v>7</v>
      </c>
      <c r="D93" s="3">
        <f>SUM(D95:D98)</f>
        <v>50642.321199999998</v>
      </c>
      <c r="E93" s="3">
        <f>SUM(E95:E98)</f>
        <v>54474.169462044629</v>
      </c>
      <c r="F93" s="3">
        <f>SUM(F95:F98)</f>
        <v>58460.743565119636</v>
      </c>
      <c r="H93" s="15"/>
    </row>
    <row r="94" spans="1:10" ht="12.95" customHeight="1" thickBot="1" x14ac:dyDescent="0.3">
      <c r="A94" s="9"/>
      <c r="B94" s="13" t="s">
        <v>10</v>
      </c>
      <c r="C94" s="7"/>
      <c r="D94" s="3"/>
      <c r="E94" s="3"/>
      <c r="F94" s="3"/>
    </row>
    <row r="95" spans="1:10" ht="12.95" customHeight="1" thickBot="1" x14ac:dyDescent="0.3">
      <c r="A95" s="9"/>
      <c r="B95" s="13" t="s">
        <v>11</v>
      </c>
      <c r="C95" s="7" t="s">
        <v>7</v>
      </c>
      <c r="D95" s="3">
        <v>0</v>
      </c>
      <c r="E95" s="3">
        <v>0</v>
      </c>
      <c r="F95" s="3">
        <v>0</v>
      </c>
      <c r="I95" s="15"/>
    </row>
    <row r="96" spans="1:10" ht="12.95" customHeight="1" thickBot="1" x14ac:dyDescent="0.3">
      <c r="A96" s="9"/>
      <c r="B96" s="13" t="s">
        <v>12</v>
      </c>
      <c r="C96" s="7" t="s">
        <v>7</v>
      </c>
      <c r="D96" s="3">
        <f>'2025'!B17</f>
        <v>25449.423610000002</v>
      </c>
      <c r="E96" s="3">
        <f>'2026'!B17</f>
        <v>27268.839059569662</v>
      </c>
      <c r="F96" s="3">
        <f>'2027'!B17</f>
        <v>28968.021413182003</v>
      </c>
      <c r="H96" s="14"/>
      <c r="I96" s="1"/>
    </row>
    <row r="97" spans="1:9" ht="12.95" customHeight="1" thickBot="1" x14ac:dyDescent="0.3">
      <c r="A97" s="9"/>
      <c r="B97" s="13" t="s">
        <v>13</v>
      </c>
      <c r="C97" s="7" t="s">
        <v>7</v>
      </c>
      <c r="D97" s="3">
        <f>'2025'!B18</f>
        <v>12099.783869999999</v>
      </c>
      <c r="E97" s="3">
        <f>'2026'!B18</f>
        <v>13127.57601522939</v>
      </c>
      <c r="F97" s="3">
        <f>'2027'!B18</f>
        <v>14697.844469149268</v>
      </c>
    </row>
    <row r="98" spans="1:9" ht="12.95" customHeight="1" thickBot="1" x14ac:dyDescent="0.3">
      <c r="A98" s="9"/>
      <c r="B98" s="13" t="s">
        <v>14</v>
      </c>
      <c r="C98" s="7" t="s">
        <v>7</v>
      </c>
      <c r="D98" s="3">
        <f>'2025'!B19</f>
        <v>13093.113719999999</v>
      </c>
      <c r="E98" s="3">
        <f>'2026'!B19</f>
        <v>14077.754387245577</v>
      </c>
      <c r="F98" s="3">
        <f>'2027'!B19</f>
        <v>14794.877682788363</v>
      </c>
    </row>
    <row r="99" spans="1:9" ht="12.95" customHeight="1" thickBot="1" x14ac:dyDescent="0.3">
      <c r="A99" s="9"/>
      <c r="B99" s="10"/>
      <c r="C99" s="7"/>
      <c r="D99" s="3"/>
      <c r="E99" s="3"/>
      <c r="F99" s="3"/>
      <c r="H99" s="14"/>
    </row>
    <row r="100" spans="1:9" ht="15.75" thickBot="1" x14ac:dyDescent="0.3">
      <c r="A100" s="9"/>
      <c r="B100" s="13" t="s">
        <v>23</v>
      </c>
      <c r="C100" s="7" t="s">
        <v>7</v>
      </c>
      <c r="D100" s="49">
        <f>D102</f>
        <v>32347.368680000003</v>
      </c>
      <c r="E100" s="49">
        <f t="shared" ref="E100:F100" si="14">E102</f>
        <v>35449.676243532165</v>
      </c>
      <c r="F100" s="49">
        <f t="shared" si="14"/>
        <v>37603.857690308265</v>
      </c>
      <c r="H100" s="2"/>
    </row>
    <row r="101" spans="1:9" ht="12.95" customHeight="1" thickBot="1" x14ac:dyDescent="0.3">
      <c r="A101" s="9"/>
      <c r="B101" s="13" t="s">
        <v>10</v>
      </c>
      <c r="C101" s="7"/>
      <c r="D101" s="3"/>
      <c r="E101" s="3"/>
      <c r="F101" s="3"/>
    </row>
    <row r="102" spans="1:9" ht="12.95" customHeight="1" thickBot="1" x14ac:dyDescent="0.3">
      <c r="A102" s="9"/>
      <c r="B102" s="13" t="s">
        <v>11</v>
      </c>
      <c r="C102" s="7" t="s">
        <v>7</v>
      </c>
      <c r="D102" s="3">
        <f>'2025'!B16</f>
        <v>32347.368680000003</v>
      </c>
      <c r="E102" s="3">
        <f>'2026'!B16</f>
        <v>35449.676243532165</v>
      </c>
      <c r="F102" s="3">
        <f>'2027'!B16</f>
        <v>37603.857690308265</v>
      </c>
    </row>
    <row r="103" spans="1:9" ht="12.95" customHeight="1" thickBot="1" x14ac:dyDescent="0.3">
      <c r="A103" s="9"/>
      <c r="B103" s="19"/>
      <c r="C103" s="29"/>
      <c r="D103" s="3"/>
      <c r="E103" s="3"/>
      <c r="F103" s="3"/>
    </row>
    <row r="104" spans="1:9" ht="12.95" customHeight="1" thickBot="1" x14ac:dyDescent="0.3">
      <c r="A104" s="16" t="s">
        <v>34</v>
      </c>
      <c r="B104" s="17" t="s">
        <v>22</v>
      </c>
      <c r="C104" s="11" t="s">
        <v>7</v>
      </c>
      <c r="D104" s="5">
        <f>D106+D113</f>
        <v>74055.233730000007</v>
      </c>
      <c r="E104" s="5">
        <f>E106+E113</f>
        <v>80337.734035756192</v>
      </c>
      <c r="F104" s="5">
        <f t="shared" ref="F104" si="15">F106+F113</f>
        <v>85691.550759283564</v>
      </c>
    </row>
    <row r="105" spans="1:9" ht="12.95" customHeight="1" thickBot="1" x14ac:dyDescent="0.3">
      <c r="A105" s="9"/>
      <c r="B105" s="10"/>
      <c r="C105" s="7"/>
      <c r="D105" s="3"/>
      <c r="E105" s="3"/>
      <c r="F105" s="3"/>
      <c r="I105" s="15"/>
    </row>
    <row r="106" spans="1:9" ht="12.95" customHeight="1" thickBot="1" x14ac:dyDescent="0.3">
      <c r="A106" s="9"/>
      <c r="B106" s="13" t="s">
        <v>20</v>
      </c>
      <c r="C106" s="7" t="s">
        <v>7</v>
      </c>
      <c r="D106" s="3">
        <f>SUM(D108:D111)</f>
        <v>51210.590390000005</v>
      </c>
      <c r="E106" s="3">
        <f>SUM(E108:E111)</f>
        <v>55292.605282365104</v>
      </c>
      <c r="F106" s="3">
        <f>SUM(F108:F111)</f>
        <v>59100.420589565852</v>
      </c>
    </row>
    <row r="107" spans="1:9" ht="12.95" customHeight="1" thickBot="1" x14ac:dyDescent="0.3">
      <c r="A107" s="9"/>
      <c r="B107" s="13" t="s">
        <v>10</v>
      </c>
      <c r="C107" s="7"/>
      <c r="D107" s="3"/>
      <c r="E107" s="3"/>
      <c r="F107" s="3"/>
    </row>
    <row r="108" spans="1:9" ht="12.95" customHeight="1" thickBot="1" x14ac:dyDescent="0.3">
      <c r="A108" s="9"/>
      <c r="B108" s="13" t="s">
        <v>11</v>
      </c>
      <c r="C108" s="7" t="s">
        <v>7</v>
      </c>
      <c r="D108" s="3">
        <v>0</v>
      </c>
      <c r="E108" s="3">
        <v>0</v>
      </c>
      <c r="F108" s="3">
        <v>0</v>
      </c>
      <c r="H108" s="14"/>
    </row>
    <row r="109" spans="1:9" ht="12.95" customHeight="1" thickBot="1" x14ac:dyDescent="0.3">
      <c r="A109" s="9"/>
      <c r="B109" s="13" t="s">
        <v>12</v>
      </c>
      <c r="C109" s="7" t="s">
        <v>7</v>
      </c>
      <c r="D109" s="3">
        <f>'2025'!B29</f>
        <v>20458.499179999999</v>
      </c>
      <c r="E109" s="3">
        <f>'2026'!B29</f>
        <v>22084.319428700674</v>
      </c>
      <c r="F109" s="3">
        <f>'2027'!B29</f>
        <v>23463.294224237547</v>
      </c>
      <c r="H109" s="1"/>
      <c r="I109" s="1"/>
    </row>
    <row r="110" spans="1:9" ht="12.95" customHeight="1" thickBot="1" x14ac:dyDescent="0.3">
      <c r="A110" s="9"/>
      <c r="B110" s="13" t="s">
        <v>13</v>
      </c>
      <c r="C110" s="7" t="s">
        <v>7</v>
      </c>
      <c r="D110" s="3">
        <f>'2025'!B30</f>
        <v>20551.896680000002</v>
      </c>
      <c r="E110" s="3">
        <f>'2026'!B30</f>
        <v>21990.774852109102</v>
      </c>
      <c r="F110" s="3">
        <f>'2027'!B30</f>
        <v>23753.556452346897</v>
      </c>
    </row>
    <row r="111" spans="1:9" ht="12.95" customHeight="1" thickBot="1" x14ac:dyDescent="0.3">
      <c r="A111" s="9"/>
      <c r="B111" s="13" t="s">
        <v>14</v>
      </c>
      <c r="C111" s="7" t="s">
        <v>7</v>
      </c>
      <c r="D111" s="3">
        <f>'2025'!B31</f>
        <v>10200.194529999999</v>
      </c>
      <c r="E111" s="3">
        <f>'2026'!B31</f>
        <v>11217.511001555331</v>
      </c>
      <c r="F111" s="3">
        <f>'2027'!B31</f>
        <v>11883.569912981407</v>
      </c>
    </row>
    <row r="112" spans="1:9" ht="12.95" customHeight="1" thickBot="1" x14ac:dyDescent="0.3">
      <c r="A112" s="9"/>
      <c r="B112" s="10"/>
      <c r="C112" s="7"/>
      <c r="D112" s="3"/>
      <c r="E112" s="3"/>
      <c r="F112" s="3"/>
    </row>
    <row r="113" spans="1:8" ht="12.95" customHeight="1" thickBot="1" x14ac:dyDescent="0.3">
      <c r="A113" s="9"/>
      <c r="B113" s="13" t="s">
        <v>23</v>
      </c>
      <c r="C113" s="7" t="s">
        <v>7</v>
      </c>
      <c r="D113" s="3">
        <f>D115</f>
        <v>22844.643339999999</v>
      </c>
      <c r="E113" s="3">
        <f t="shared" ref="E113:F113" si="16">E115</f>
        <v>25045.128753391091</v>
      </c>
      <c r="F113" s="3">
        <f t="shared" si="16"/>
        <v>26591.130169717715</v>
      </c>
    </row>
    <row r="114" spans="1:8" ht="12.95" customHeight="1" thickBot="1" x14ac:dyDescent="0.3">
      <c r="A114" s="9"/>
      <c r="B114" s="13" t="s">
        <v>10</v>
      </c>
      <c r="C114" s="7"/>
      <c r="D114" s="3"/>
      <c r="E114" s="3"/>
      <c r="F114" s="3"/>
      <c r="H114" s="15"/>
    </row>
    <row r="115" spans="1:8" ht="12.95" customHeight="1" thickBot="1" x14ac:dyDescent="0.3">
      <c r="A115" s="9"/>
      <c r="B115" s="13" t="s">
        <v>11</v>
      </c>
      <c r="C115" s="7" t="s">
        <v>7</v>
      </c>
      <c r="D115" s="3">
        <f>'2025'!B28</f>
        <v>22844.643339999999</v>
      </c>
      <c r="E115" s="3">
        <f>'2026'!B28</f>
        <v>25045.128753391091</v>
      </c>
      <c r="F115" s="3">
        <f>'2027'!B28</f>
        <v>26591.130169717715</v>
      </c>
    </row>
    <row r="116" spans="1:8" ht="12.95" customHeight="1" thickBot="1" x14ac:dyDescent="0.3">
      <c r="A116" s="9"/>
      <c r="B116" s="10"/>
      <c r="C116" s="12"/>
      <c r="D116" s="3"/>
      <c r="E116" s="3"/>
      <c r="F116" s="3"/>
    </row>
    <row r="117" spans="1:8" ht="12.95" customHeight="1" thickBot="1" x14ac:dyDescent="0.3">
      <c r="A117" s="16" t="s">
        <v>35</v>
      </c>
      <c r="B117" s="17" t="s">
        <v>25</v>
      </c>
      <c r="C117" s="11" t="s">
        <v>7</v>
      </c>
      <c r="D117" s="5">
        <f>SUM(D119:D122)</f>
        <v>41144.625370000002</v>
      </c>
      <c r="E117" s="5">
        <f t="shared" ref="E117:F117" si="17">SUM(E119:E122)</f>
        <v>44220.804950946484</v>
      </c>
      <c r="F117" s="5">
        <f t="shared" si="17"/>
        <v>47497.108998664422</v>
      </c>
    </row>
    <row r="118" spans="1:8" ht="12.95" customHeight="1" thickBot="1" x14ac:dyDescent="0.3">
      <c r="A118" s="9"/>
      <c r="B118" s="13" t="s">
        <v>10</v>
      </c>
      <c r="C118" s="7"/>
      <c r="D118" s="3"/>
      <c r="E118" s="3"/>
      <c r="F118" s="3"/>
    </row>
    <row r="119" spans="1:8" ht="12.95" customHeight="1" thickBot="1" x14ac:dyDescent="0.3">
      <c r="A119" s="9"/>
      <c r="B119" s="13" t="s">
        <v>11</v>
      </c>
      <c r="C119" s="7" t="s">
        <v>7</v>
      </c>
      <c r="D119" s="3">
        <v>0</v>
      </c>
      <c r="E119" s="3">
        <f>'2026'!B34</f>
        <v>0</v>
      </c>
      <c r="F119" s="3">
        <v>0</v>
      </c>
    </row>
    <row r="120" spans="1:8" ht="12.95" customHeight="1" thickBot="1" x14ac:dyDescent="0.3">
      <c r="A120" s="9"/>
      <c r="B120" s="13" t="s">
        <v>12</v>
      </c>
      <c r="C120" s="7" t="s">
        <v>7</v>
      </c>
      <c r="D120" s="3">
        <f>'2025'!B35</f>
        <v>19206.840990000001</v>
      </c>
      <c r="E120" s="3">
        <f>'2026'!B35</f>
        <v>20592.274628543957</v>
      </c>
      <c r="F120" s="3">
        <f>'2027'!B35</f>
        <v>21920.101871669205</v>
      </c>
    </row>
    <row r="121" spans="1:8" ht="12.95" customHeight="1" thickBot="1" x14ac:dyDescent="0.3">
      <c r="A121" s="9"/>
      <c r="B121" s="13" t="s">
        <v>13</v>
      </c>
      <c r="C121" s="7" t="s">
        <v>7</v>
      </c>
      <c r="D121" s="3">
        <f>'2025'!B36</f>
        <v>17813.740659999999</v>
      </c>
      <c r="E121" s="3">
        <f>'2026'!B36</f>
        <v>19184.996859186627</v>
      </c>
      <c r="F121" s="3">
        <f>'2027'!B36</f>
        <v>20852.952677851452</v>
      </c>
    </row>
    <row r="122" spans="1:8" ht="12.95" customHeight="1" thickBot="1" x14ac:dyDescent="0.3">
      <c r="A122" s="9"/>
      <c r="B122" s="13" t="s">
        <v>14</v>
      </c>
      <c r="C122" s="7" t="s">
        <v>7</v>
      </c>
      <c r="D122" s="3">
        <f>'2025'!B37</f>
        <v>4124.0437199999997</v>
      </c>
      <c r="E122" s="3">
        <f>'2026'!B37</f>
        <v>4443.533463215902</v>
      </c>
      <c r="F122" s="3">
        <f>'2027'!B37</f>
        <v>4724.0544491437622</v>
      </c>
    </row>
    <row r="123" spans="1:8" ht="12.95" customHeight="1" thickBot="1" x14ac:dyDescent="0.3">
      <c r="A123" s="9"/>
      <c r="B123" s="10"/>
      <c r="C123" s="7"/>
      <c r="D123" s="3"/>
      <c r="E123" s="3"/>
      <c r="F123" s="3"/>
    </row>
    <row r="124" spans="1:8" ht="12.95" customHeight="1" thickBot="1" x14ac:dyDescent="0.3">
      <c r="A124" s="16" t="s">
        <v>36</v>
      </c>
      <c r="B124" s="17" t="s">
        <v>27</v>
      </c>
      <c r="C124" s="11" t="s">
        <v>7</v>
      </c>
      <c r="D124" s="5">
        <f>SUM(D126:D129)</f>
        <v>1844.6237100000003</v>
      </c>
      <c r="E124" s="5">
        <f>SUM(E126:E129)</f>
        <v>1972.941890609166</v>
      </c>
      <c r="F124" s="5">
        <f>SUM(F126:F129)</f>
        <v>2116.6183553669453</v>
      </c>
    </row>
    <row r="125" spans="1:8" ht="12.95" customHeight="1" thickBot="1" x14ac:dyDescent="0.3">
      <c r="A125" s="9"/>
      <c r="B125" s="13" t="s">
        <v>10</v>
      </c>
      <c r="C125" s="7"/>
      <c r="D125" s="3"/>
      <c r="E125" s="3"/>
      <c r="F125" s="3"/>
    </row>
    <row r="126" spans="1:8" ht="12.95" customHeight="1" thickBot="1" x14ac:dyDescent="0.3">
      <c r="A126" s="9"/>
      <c r="B126" s="13" t="s">
        <v>11</v>
      </c>
      <c r="C126" s="7" t="s">
        <v>7</v>
      </c>
      <c r="D126" s="3">
        <v>0</v>
      </c>
      <c r="E126" s="3">
        <f>'2026'!B40</f>
        <v>0</v>
      </c>
      <c r="F126" s="3">
        <v>0</v>
      </c>
    </row>
    <row r="127" spans="1:8" ht="12.95" customHeight="1" thickBot="1" x14ac:dyDescent="0.3">
      <c r="A127" s="9"/>
      <c r="B127" s="13" t="s">
        <v>12</v>
      </c>
      <c r="C127" s="7" t="s">
        <v>7</v>
      </c>
      <c r="D127" s="3">
        <f>'2025'!B41</f>
        <v>1108.52142</v>
      </c>
      <c r="E127" s="3">
        <f>'2026'!B41</f>
        <v>1185.7631624253856</v>
      </c>
      <c r="F127" s="3">
        <f>'2027'!B41</f>
        <v>1260.7363655549182</v>
      </c>
    </row>
    <row r="128" spans="1:8" ht="12.95" customHeight="1" thickBot="1" x14ac:dyDescent="0.3">
      <c r="A128" s="9"/>
      <c r="B128" s="13" t="s">
        <v>13</v>
      </c>
      <c r="C128" s="7" t="s">
        <v>7</v>
      </c>
      <c r="D128" s="3">
        <f>'2025'!B42</f>
        <v>736.10229000000015</v>
      </c>
      <c r="E128" s="3">
        <f>'2026'!B42</f>
        <v>787.17872818378021</v>
      </c>
      <c r="F128" s="3">
        <f>'2027'!B42</f>
        <v>855.88198981202709</v>
      </c>
    </row>
    <row r="129" spans="1:9" ht="12.95" customHeight="1" thickBot="1" x14ac:dyDescent="0.3">
      <c r="A129" s="9"/>
      <c r="B129" s="13" t="s">
        <v>14</v>
      </c>
      <c r="C129" s="7" t="s">
        <v>7</v>
      </c>
      <c r="D129" s="3">
        <f>'2025'!B43</f>
        <v>0</v>
      </c>
      <c r="E129" s="3">
        <v>0</v>
      </c>
      <c r="F129" s="3">
        <v>0</v>
      </c>
    </row>
    <row r="130" spans="1:9" ht="12.95" customHeight="1" thickBot="1" x14ac:dyDescent="0.3">
      <c r="A130" s="9"/>
      <c r="B130" s="10"/>
      <c r="C130" s="7"/>
      <c r="D130" s="3"/>
      <c r="E130" s="3"/>
      <c r="F130" s="3"/>
    </row>
    <row r="131" spans="1:9" ht="12.95" customHeight="1" thickBot="1" x14ac:dyDescent="0.3">
      <c r="A131" s="21">
        <v>3</v>
      </c>
      <c r="B131" s="17" t="s">
        <v>37</v>
      </c>
      <c r="C131" s="11" t="s">
        <v>7</v>
      </c>
      <c r="D131" s="5">
        <f>D7-D69</f>
        <v>-698887.34353000019</v>
      </c>
      <c r="E131" s="5">
        <f>E7-E69</f>
        <v>-926348.78969963081</v>
      </c>
      <c r="F131" s="5">
        <f>F7-F69</f>
        <v>-945841.87786911242</v>
      </c>
    </row>
    <row r="132" spans="1:9" ht="12.95" customHeight="1" thickBot="1" x14ac:dyDescent="0.3">
      <c r="A132" s="21">
        <v>4</v>
      </c>
      <c r="B132" s="13" t="s">
        <v>38</v>
      </c>
      <c r="C132" s="7" t="s">
        <v>7</v>
      </c>
      <c r="D132" s="3"/>
      <c r="E132" s="3"/>
      <c r="F132" s="3"/>
    </row>
    <row r="133" spans="1:9" ht="12.95" customHeight="1" thickBot="1" x14ac:dyDescent="0.3">
      <c r="A133" s="21">
        <v>5</v>
      </c>
      <c r="B133" s="13" t="s">
        <v>39</v>
      </c>
      <c r="C133" s="7" t="s">
        <v>7</v>
      </c>
      <c r="D133" s="3">
        <v>382258</v>
      </c>
      <c r="E133" s="3">
        <v>209894.863996</v>
      </c>
      <c r="F133" s="3">
        <f>SUM('[1]2 ФП_Общее'!N20:N21)</f>
        <v>111001.47944000001</v>
      </c>
      <c r="H133" s="15"/>
    </row>
    <row r="134" spans="1:9" ht="12.95" customHeight="1" thickBot="1" x14ac:dyDescent="0.3">
      <c r="A134" s="21">
        <v>6</v>
      </c>
      <c r="B134" s="13" t="s">
        <v>40</v>
      </c>
      <c r="C134" s="7" t="s">
        <v>7</v>
      </c>
      <c r="D134" s="3">
        <f>'2025'!J51</f>
        <v>23923</v>
      </c>
      <c r="E134" s="3">
        <f>'2026'!J51</f>
        <v>23798</v>
      </c>
      <c r="F134" s="3">
        <f>'2027'!J51</f>
        <v>23798</v>
      </c>
    </row>
    <row r="135" spans="1:9" ht="12.95" customHeight="1" thickBot="1" x14ac:dyDescent="0.3">
      <c r="A135" s="21">
        <v>7</v>
      </c>
      <c r="B135" s="13" t="s">
        <v>41</v>
      </c>
      <c r="C135" s="7" t="s">
        <v>7</v>
      </c>
      <c r="D135" s="3">
        <v>301169</v>
      </c>
      <c r="E135" s="3">
        <v>355802.51844987</v>
      </c>
      <c r="F135" s="3">
        <v>295405.96486519999</v>
      </c>
      <c r="H135" s="15"/>
      <c r="I135" s="15"/>
    </row>
    <row r="136" spans="1:9" ht="12.95" customHeight="1" thickBot="1" x14ac:dyDescent="0.3">
      <c r="A136" s="21">
        <v>8</v>
      </c>
      <c r="B136" s="13" t="s">
        <v>42</v>
      </c>
      <c r="C136" s="7" t="s">
        <v>7</v>
      </c>
      <c r="D136" s="3">
        <f>'2025'!L51</f>
        <v>50819</v>
      </c>
      <c r="E136" s="3">
        <f>'2026'!L51</f>
        <v>79933.007568000001</v>
      </c>
      <c r="F136" s="3">
        <f>'2027'!L51</f>
        <v>71868.954922399993</v>
      </c>
    </row>
    <row r="137" spans="1:9" ht="12.95" customHeight="1" thickBot="1" x14ac:dyDescent="0.3">
      <c r="A137" s="21">
        <v>9</v>
      </c>
      <c r="B137" s="13" t="s">
        <v>43</v>
      </c>
      <c r="C137" s="7" t="s">
        <v>7</v>
      </c>
      <c r="D137" s="3">
        <f>D131+D133-D134+D135-D136</f>
        <v>-90202.343530000187</v>
      </c>
      <c r="E137" s="3">
        <f>E131+E133-E134+E135-E136</f>
        <v>-464382.41482176079</v>
      </c>
      <c r="F137" s="3">
        <f>F131+F133-F134+F135-F136</f>
        <v>-635101.38848631235</v>
      </c>
      <c r="G137" s="31"/>
    </row>
    <row r="138" spans="1:9" ht="12.95" customHeight="1" thickBot="1" x14ac:dyDescent="0.3">
      <c r="A138" s="21">
        <v>10</v>
      </c>
      <c r="B138" s="13" t="s">
        <v>44</v>
      </c>
      <c r="C138" s="7" t="s">
        <v>7</v>
      </c>
      <c r="D138" s="3">
        <f>D139</f>
        <v>37483</v>
      </c>
      <c r="E138" s="3">
        <v>0</v>
      </c>
      <c r="F138" s="3">
        <v>0</v>
      </c>
      <c r="I138" s="14"/>
    </row>
    <row r="139" spans="1:9" ht="27.95" customHeight="1" thickBot="1" x14ac:dyDescent="0.3">
      <c r="A139" s="16" t="s">
        <v>45</v>
      </c>
      <c r="B139" s="13" t="s">
        <v>46</v>
      </c>
      <c r="C139" s="7" t="s">
        <v>7</v>
      </c>
      <c r="D139" s="49">
        <v>37483</v>
      </c>
      <c r="E139" s="49">
        <v>0</v>
      </c>
      <c r="F139" s="49">
        <v>0</v>
      </c>
      <c r="I139" s="14"/>
    </row>
    <row r="140" spans="1:9" ht="12.95" customHeight="1" thickBot="1" x14ac:dyDescent="0.3">
      <c r="A140" s="21">
        <v>11</v>
      </c>
      <c r="B140" s="13" t="s">
        <v>47</v>
      </c>
      <c r="C140" s="7" t="s">
        <v>7</v>
      </c>
      <c r="D140" s="3">
        <f>'2025'!K51</f>
        <v>0</v>
      </c>
      <c r="E140" s="3">
        <v>0</v>
      </c>
      <c r="F140" s="3">
        <v>0</v>
      </c>
    </row>
    <row r="141" spans="1:9" ht="12.95" customHeight="1" thickBot="1" x14ac:dyDescent="0.3">
      <c r="A141" s="21">
        <v>12</v>
      </c>
      <c r="B141" s="13" t="s">
        <v>48</v>
      </c>
      <c r="C141" s="7" t="s">
        <v>7</v>
      </c>
      <c r="D141" s="3">
        <v>0</v>
      </c>
      <c r="E141" s="3">
        <v>0</v>
      </c>
      <c r="F141" s="3">
        <v>0</v>
      </c>
      <c r="H141" s="15"/>
    </row>
    <row r="142" spans="1:9" ht="12.95" customHeight="1" thickBot="1" x14ac:dyDescent="0.3">
      <c r="A142" s="21">
        <v>13</v>
      </c>
      <c r="B142" s="13" t="s">
        <v>49</v>
      </c>
      <c r="C142" s="7" t="s">
        <v>7</v>
      </c>
      <c r="D142" s="3">
        <v>0</v>
      </c>
      <c r="E142" s="3">
        <v>0</v>
      </c>
      <c r="F142" s="3">
        <v>0</v>
      </c>
    </row>
    <row r="143" spans="1:9" ht="12.95" customHeight="1" thickBot="1" x14ac:dyDescent="0.3">
      <c r="A143" s="21">
        <v>14</v>
      </c>
      <c r="B143" s="17" t="s">
        <v>50</v>
      </c>
      <c r="C143" s="11" t="s">
        <v>7</v>
      </c>
      <c r="D143" s="5">
        <f>D137+D138-D140</f>
        <v>-52719.343530000187</v>
      </c>
      <c r="E143" s="5">
        <f t="shared" ref="E143:F143" si="18">E137-E138-E140-E141</f>
        <v>-464382.41482176079</v>
      </c>
      <c r="F143" s="5">
        <f t="shared" si="18"/>
        <v>-635101.38848631235</v>
      </c>
    </row>
    <row r="144" spans="1:9" x14ac:dyDescent="0.25">
      <c r="A144" s="24"/>
    </row>
    <row r="145" spans="1:10" x14ac:dyDescent="0.25">
      <c r="A145" s="23"/>
      <c r="C145" s="15"/>
      <c r="D145" s="15"/>
    </row>
    <row r="146" spans="1:10" x14ac:dyDescent="0.25">
      <c r="A146" s="67"/>
      <c r="B146" s="68"/>
      <c r="C146" s="32"/>
      <c r="D146" s="69"/>
      <c r="E146" s="69"/>
      <c r="F146" s="69"/>
      <c r="G146" s="69"/>
      <c r="H146" s="69"/>
      <c r="I146" s="69"/>
      <c r="J146" s="69"/>
    </row>
    <row r="147" spans="1:10" x14ac:dyDescent="0.25">
      <c r="A147" s="67"/>
      <c r="B147" s="68"/>
      <c r="C147" s="70"/>
      <c r="D147" s="70"/>
      <c r="E147" s="33"/>
      <c r="F147" s="70"/>
      <c r="G147" s="70"/>
      <c r="H147" s="33"/>
      <c r="I147" s="34"/>
      <c r="J147" s="70"/>
    </row>
    <row r="148" spans="1:10" x14ac:dyDescent="0.25">
      <c r="A148" s="67"/>
      <c r="B148" s="68"/>
      <c r="C148" s="71"/>
      <c r="D148" s="70"/>
      <c r="E148" s="35"/>
      <c r="F148" s="70"/>
      <c r="G148" s="70"/>
      <c r="H148" s="33"/>
      <c r="I148" s="34"/>
      <c r="J148" s="70"/>
    </row>
    <row r="149" spans="1:10" x14ac:dyDescent="0.25">
      <c r="A149" s="67"/>
      <c r="B149" s="68"/>
      <c r="C149" s="70"/>
      <c r="D149" s="70"/>
      <c r="E149" s="36"/>
      <c r="F149" s="70"/>
      <c r="G149" s="70"/>
      <c r="H149" s="36"/>
      <c r="I149" s="34"/>
      <c r="J149" s="70"/>
    </row>
    <row r="150" spans="1:10" x14ac:dyDescent="0.25">
      <c r="A150" s="67"/>
      <c r="B150" s="37"/>
      <c r="C150" s="72"/>
      <c r="D150" s="72"/>
      <c r="E150" s="37"/>
      <c r="F150" s="37"/>
      <c r="G150" s="37"/>
      <c r="H150" s="37"/>
      <c r="I150" s="32"/>
      <c r="J150" s="37"/>
    </row>
    <row r="151" spans="1:10" x14ac:dyDescent="0.25">
      <c r="A151" s="38"/>
      <c r="B151" s="37"/>
      <c r="C151" s="72"/>
      <c r="D151" s="72"/>
      <c r="E151" s="37"/>
      <c r="F151" s="37"/>
      <c r="G151" s="37"/>
      <c r="H151" s="37"/>
      <c r="I151" s="37"/>
      <c r="J151" s="37"/>
    </row>
    <row r="152" spans="1:10" x14ac:dyDescent="0.25">
      <c r="A152" s="39"/>
      <c r="B152" s="40"/>
      <c r="C152" s="73"/>
      <c r="D152" s="73"/>
      <c r="E152" s="41"/>
      <c r="F152" s="41"/>
      <c r="G152" s="41"/>
      <c r="H152" s="41"/>
      <c r="I152" s="41"/>
      <c r="J152" s="41"/>
    </row>
    <row r="153" spans="1:10" x14ac:dyDescent="0.25">
      <c r="A153" s="42"/>
      <c r="B153" s="40"/>
      <c r="C153" s="73"/>
      <c r="D153" s="73"/>
      <c r="E153" s="41"/>
      <c r="F153" s="41"/>
      <c r="G153" s="41"/>
      <c r="H153" s="41"/>
      <c r="I153" s="41"/>
      <c r="J153" s="41"/>
    </row>
    <row r="154" spans="1:10" x14ac:dyDescent="0.25">
      <c r="A154" s="42"/>
      <c r="B154" s="40"/>
      <c r="C154" s="73"/>
      <c r="D154" s="73"/>
      <c r="E154" s="41"/>
      <c r="F154" s="41"/>
      <c r="G154" s="41"/>
      <c r="H154" s="41"/>
      <c r="I154" s="41"/>
      <c r="J154" s="41"/>
    </row>
    <row r="155" spans="1:10" x14ac:dyDescent="0.25">
      <c r="A155" s="42"/>
      <c r="B155" s="40"/>
      <c r="C155" s="73"/>
      <c r="D155" s="73"/>
      <c r="E155" s="41"/>
      <c r="F155" s="41"/>
      <c r="G155" s="41"/>
      <c r="H155" s="41"/>
      <c r="I155" s="41"/>
      <c r="J155" s="41"/>
    </row>
    <row r="156" spans="1:10" x14ac:dyDescent="0.25">
      <c r="A156" s="42"/>
      <c r="B156" s="40"/>
      <c r="C156" s="73"/>
      <c r="D156" s="73"/>
      <c r="E156" s="41"/>
      <c r="F156" s="41"/>
      <c r="G156" s="41"/>
      <c r="H156" s="41"/>
      <c r="I156" s="41"/>
      <c r="J156" s="41"/>
    </row>
    <row r="157" spans="1:10" x14ac:dyDescent="0.25">
      <c r="A157" s="42"/>
      <c r="B157" s="40"/>
      <c r="C157" s="73"/>
      <c r="D157" s="73"/>
      <c r="E157" s="41"/>
      <c r="F157" s="41"/>
      <c r="G157" s="41"/>
      <c r="H157" s="41"/>
      <c r="I157" s="41"/>
      <c r="J157" s="41"/>
    </row>
    <row r="158" spans="1:10" x14ac:dyDescent="0.25">
      <c r="A158" s="39"/>
      <c r="B158" s="41"/>
      <c r="C158" s="73"/>
      <c r="D158" s="73"/>
      <c r="E158" s="41"/>
      <c r="F158" s="41"/>
      <c r="G158" s="41"/>
      <c r="H158" s="41"/>
      <c r="I158" s="40"/>
      <c r="J158" s="41"/>
    </row>
    <row r="159" spans="1:10" x14ac:dyDescent="0.25">
      <c r="A159" s="42"/>
      <c r="B159" s="40"/>
      <c r="C159" s="73"/>
      <c r="D159" s="73"/>
      <c r="E159" s="41"/>
      <c r="F159" s="41"/>
      <c r="G159" s="41"/>
      <c r="H159" s="41"/>
      <c r="I159" s="41"/>
      <c r="J159" s="41"/>
    </row>
    <row r="160" spans="1:10" x14ac:dyDescent="0.25">
      <c r="A160" s="42"/>
      <c r="B160" s="40"/>
      <c r="C160" s="73"/>
      <c r="D160" s="73"/>
      <c r="E160" s="41"/>
      <c r="F160" s="41"/>
      <c r="G160" s="41"/>
      <c r="H160" s="41"/>
      <c r="I160" s="41"/>
      <c r="J160" s="41"/>
    </row>
    <row r="161" spans="1:10" x14ac:dyDescent="0.25">
      <c r="A161" s="42"/>
      <c r="B161" s="40"/>
      <c r="C161" s="73"/>
      <c r="D161" s="73"/>
      <c r="E161" s="41"/>
      <c r="F161" s="41"/>
      <c r="G161" s="41"/>
      <c r="H161" s="41"/>
      <c r="I161" s="41"/>
      <c r="J161" s="41"/>
    </row>
    <row r="162" spans="1:10" x14ac:dyDescent="0.25">
      <c r="A162" s="42"/>
      <c r="B162" s="40"/>
      <c r="C162" s="73"/>
      <c r="D162" s="73"/>
      <c r="E162" s="41"/>
      <c r="F162" s="41"/>
      <c r="G162" s="41"/>
      <c r="H162" s="41"/>
      <c r="I162" s="41"/>
      <c r="J162" s="41"/>
    </row>
    <row r="163" spans="1:10" x14ac:dyDescent="0.25">
      <c r="A163" s="42"/>
      <c r="B163" s="40"/>
      <c r="C163" s="73"/>
      <c r="D163" s="73"/>
      <c r="E163" s="41"/>
      <c r="F163" s="41"/>
      <c r="G163" s="41"/>
      <c r="H163" s="41"/>
      <c r="I163" s="41"/>
      <c r="J163" s="41"/>
    </row>
    <row r="164" spans="1:10" x14ac:dyDescent="0.25">
      <c r="A164" s="39"/>
      <c r="B164" s="40"/>
      <c r="C164" s="73"/>
      <c r="D164" s="73"/>
      <c r="E164" s="41"/>
      <c r="F164" s="41"/>
      <c r="G164" s="41"/>
      <c r="H164" s="41"/>
      <c r="I164" s="40"/>
      <c r="J164" s="41"/>
    </row>
    <row r="165" spans="1:10" x14ac:dyDescent="0.25">
      <c r="A165" s="42"/>
      <c r="B165" s="40"/>
      <c r="C165" s="73"/>
      <c r="D165" s="73"/>
      <c r="E165" s="41"/>
      <c r="F165" s="41"/>
      <c r="G165" s="41"/>
      <c r="H165" s="41"/>
      <c r="I165" s="41"/>
      <c r="J165" s="41"/>
    </row>
    <row r="166" spans="1:10" x14ac:dyDescent="0.25">
      <c r="A166" s="42"/>
      <c r="B166" s="40"/>
      <c r="C166" s="73"/>
      <c r="D166" s="73"/>
      <c r="E166" s="41"/>
      <c r="F166" s="41"/>
      <c r="G166" s="41"/>
      <c r="H166" s="41"/>
      <c r="I166" s="41"/>
      <c r="J166" s="41"/>
    </row>
    <row r="167" spans="1:10" x14ac:dyDescent="0.25">
      <c r="A167" s="42"/>
      <c r="B167" s="40"/>
      <c r="C167" s="73"/>
      <c r="D167" s="73"/>
      <c r="E167" s="41"/>
      <c r="F167" s="41"/>
      <c r="G167" s="41"/>
      <c r="H167" s="41"/>
      <c r="I167" s="41"/>
      <c r="J167" s="41"/>
    </row>
    <row r="168" spans="1:10" x14ac:dyDescent="0.25">
      <c r="A168" s="42"/>
      <c r="B168" s="40"/>
      <c r="C168" s="73"/>
      <c r="D168" s="73"/>
      <c r="E168" s="41"/>
      <c r="F168" s="41"/>
      <c r="G168" s="41"/>
      <c r="H168" s="41"/>
      <c r="I168" s="41"/>
      <c r="J168" s="41"/>
    </row>
    <row r="169" spans="1:10" x14ac:dyDescent="0.25">
      <c r="A169" s="42"/>
      <c r="B169" s="40"/>
      <c r="C169" s="73"/>
      <c r="D169" s="73"/>
      <c r="E169" s="41"/>
      <c r="F169" s="41"/>
      <c r="G169" s="41"/>
      <c r="H169" s="41"/>
      <c r="I169" s="41"/>
      <c r="J169" s="41"/>
    </row>
    <row r="170" spans="1:10" x14ac:dyDescent="0.25">
      <c r="A170" s="39"/>
      <c r="B170" s="41"/>
      <c r="C170" s="73"/>
      <c r="D170" s="73"/>
      <c r="E170" s="41"/>
      <c r="F170" s="41"/>
      <c r="G170" s="41"/>
      <c r="H170" s="41"/>
      <c r="I170" s="40"/>
      <c r="J170" s="40"/>
    </row>
    <row r="171" spans="1:10" x14ac:dyDescent="0.25">
      <c r="A171" s="42"/>
      <c r="B171" s="40"/>
      <c r="C171" s="73"/>
      <c r="D171" s="73"/>
      <c r="E171" s="41"/>
      <c r="F171" s="41"/>
      <c r="G171" s="41"/>
      <c r="H171" s="41"/>
      <c r="I171" s="41"/>
      <c r="J171" s="41"/>
    </row>
    <row r="172" spans="1:10" x14ac:dyDescent="0.25">
      <c r="A172" s="42"/>
      <c r="B172" s="40"/>
      <c r="C172" s="73"/>
      <c r="D172" s="73"/>
      <c r="E172" s="41"/>
      <c r="F172" s="41"/>
      <c r="G172" s="41"/>
      <c r="H172" s="41"/>
      <c r="I172" s="41"/>
      <c r="J172" s="41"/>
    </row>
    <row r="173" spans="1:10" x14ac:dyDescent="0.25">
      <c r="A173" s="42"/>
      <c r="B173" s="40"/>
      <c r="C173" s="73"/>
      <c r="D173" s="73"/>
      <c r="E173" s="41"/>
      <c r="F173" s="41"/>
      <c r="G173" s="41"/>
      <c r="H173" s="41"/>
      <c r="I173" s="41"/>
      <c r="J173" s="41"/>
    </row>
    <row r="174" spans="1:10" x14ac:dyDescent="0.25">
      <c r="A174" s="42"/>
      <c r="B174" s="40"/>
      <c r="C174" s="73"/>
      <c r="D174" s="73"/>
      <c r="E174" s="41"/>
      <c r="F174" s="41"/>
      <c r="G174" s="41"/>
      <c r="H174" s="41"/>
      <c r="I174" s="41"/>
      <c r="J174" s="41"/>
    </row>
    <row r="175" spans="1:10" x14ac:dyDescent="0.25">
      <c r="A175" s="42"/>
      <c r="B175" s="40"/>
      <c r="C175" s="73"/>
      <c r="D175" s="73"/>
      <c r="E175" s="41"/>
      <c r="F175" s="41"/>
      <c r="G175" s="41"/>
      <c r="H175" s="41"/>
      <c r="I175" s="41"/>
      <c r="J175" s="41"/>
    </row>
    <row r="176" spans="1:10" x14ac:dyDescent="0.25">
      <c r="A176" s="39"/>
      <c r="B176" s="41"/>
      <c r="C176" s="73"/>
      <c r="D176" s="73"/>
      <c r="E176" s="41"/>
      <c r="F176" s="41"/>
      <c r="G176" s="41"/>
      <c r="H176" s="41"/>
      <c r="I176" s="40"/>
      <c r="J176" s="40"/>
    </row>
    <row r="177" spans="1:10" x14ac:dyDescent="0.25">
      <c r="A177" s="42"/>
      <c r="B177" s="40"/>
      <c r="C177" s="73"/>
      <c r="D177" s="73"/>
      <c r="E177" s="41"/>
      <c r="F177" s="41"/>
      <c r="G177" s="41"/>
      <c r="H177" s="41"/>
      <c r="I177" s="41"/>
      <c r="J177" s="41"/>
    </row>
    <row r="178" spans="1:10" x14ac:dyDescent="0.25">
      <c r="A178" s="42"/>
      <c r="B178" s="40"/>
      <c r="C178" s="73"/>
      <c r="D178" s="73"/>
      <c r="E178" s="41"/>
      <c r="F178" s="41"/>
      <c r="G178" s="41"/>
      <c r="H178" s="41"/>
      <c r="I178" s="41"/>
      <c r="J178" s="41"/>
    </row>
    <row r="179" spans="1:10" x14ac:dyDescent="0.25">
      <c r="A179" s="42"/>
      <c r="B179" s="40"/>
      <c r="C179" s="73"/>
      <c r="D179" s="73"/>
      <c r="E179" s="41"/>
      <c r="F179" s="41"/>
      <c r="G179" s="41"/>
      <c r="H179" s="41"/>
      <c r="I179" s="41"/>
      <c r="J179" s="41"/>
    </row>
    <row r="180" spans="1:10" x14ac:dyDescent="0.25">
      <c r="A180" s="42"/>
      <c r="B180" s="40"/>
      <c r="C180" s="73"/>
      <c r="D180" s="73"/>
      <c r="E180" s="41"/>
      <c r="F180" s="41"/>
      <c r="G180" s="41"/>
      <c r="H180" s="41"/>
      <c r="I180" s="41"/>
      <c r="J180" s="41"/>
    </row>
    <row r="181" spans="1:10" x14ac:dyDescent="0.25">
      <c r="A181" s="42"/>
      <c r="B181" s="40"/>
      <c r="C181" s="73"/>
      <c r="D181" s="73"/>
      <c r="E181" s="41"/>
      <c r="F181" s="41"/>
      <c r="G181" s="41"/>
      <c r="H181" s="41"/>
      <c r="I181" s="41"/>
      <c r="J181" s="41"/>
    </row>
    <row r="182" spans="1:10" x14ac:dyDescent="0.25">
      <c r="A182" s="39"/>
      <c r="B182" s="41"/>
      <c r="C182" s="73"/>
      <c r="D182" s="73"/>
      <c r="E182" s="41"/>
      <c r="F182" s="41"/>
      <c r="G182" s="41"/>
      <c r="H182" s="41"/>
      <c r="I182" s="40"/>
      <c r="J182" s="40"/>
    </row>
    <row r="183" spans="1:10" x14ac:dyDescent="0.25">
      <c r="A183" s="42"/>
      <c r="B183" s="40"/>
      <c r="C183" s="73"/>
      <c r="D183" s="73"/>
      <c r="E183" s="41"/>
      <c r="F183" s="41"/>
      <c r="G183" s="41"/>
      <c r="H183" s="41"/>
      <c r="I183" s="41"/>
      <c r="J183" s="41"/>
    </row>
    <row r="184" spans="1:10" x14ac:dyDescent="0.25">
      <c r="A184" s="42"/>
      <c r="B184" s="40"/>
      <c r="C184" s="73"/>
      <c r="D184" s="73"/>
      <c r="E184" s="41"/>
      <c r="F184" s="41"/>
      <c r="G184" s="41"/>
      <c r="H184" s="41"/>
      <c r="I184" s="41"/>
      <c r="J184" s="41"/>
    </row>
    <row r="185" spans="1:10" x14ac:dyDescent="0.25">
      <c r="A185" s="42"/>
      <c r="B185" s="40"/>
      <c r="C185" s="73"/>
      <c r="D185" s="73"/>
      <c r="E185" s="41"/>
      <c r="F185" s="41"/>
      <c r="G185" s="41"/>
      <c r="H185" s="41"/>
      <c r="I185" s="41"/>
      <c r="J185" s="41"/>
    </row>
    <row r="186" spans="1:10" x14ac:dyDescent="0.25">
      <c r="A186" s="42"/>
      <c r="B186" s="40"/>
      <c r="C186" s="73"/>
      <c r="D186" s="73"/>
      <c r="E186" s="41"/>
      <c r="F186" s="41"/>
      <c r="G186" s="41"/>
      <c r="H186" s="41"/>
      <c r="I186" s="41"/>
      <c r="J186" s="41"/>
    </row>
    <row r="187" spans="1:10" x14ac:dyDescent="0.25">
      <c r="A187" s="42"/>
      <c r="B187" s="40"/>
      <c r="C187" s="73"/>
      <c r="D187" s="73"/>
      <c r="E187" s="41"/>
      <c r="F187" s="41"/>
      <c r="G187" s="41"/>
      <c r="H187" s="41"/>
      <c r="I187" s="41"/>
      <c r="J187" s="41"/>
    </row>
    <row r="188" spans="1:10" x14ac:dyDescent="0.25">
      <c r="A188" s="38"/>
      <c r="B188" s="43"/>
      <c r="C188" s="73"/>
      <c r="D188" s="73"/>
      <c r="E188" s="41"/>
      <c r="F188" s="41"/>
      <c r="G188" s="41"/>
      <c r="H188" s="41"/>
      <c r="I188" s="40"/>
      <c r="J188" s="41"/>
    </row>
    <row r="189" spans="1:10" x14ac:dyDescent="0.25">
      <c r="A189" s="42"/>
      <c r="B189" s="40"/>
      <c r="C189" s="73"/>
      <c r="D189" s="73"/>
      <c r="E189" s="41"/>
      <c r="F189" s="41"/>
      <c r="G189" s="41"/>
      <c r="H189" s="41"/>
      <c r="I189" s="41"/>
      <c r="J189" s="41"/>
    </row>
    <row r="190" spans="1:10" x14ac:dyDescent="0.25">
      <c r="A190" s="42"/>
      <c r="B190" s="40"/>
      <c r="C190" s="73"/>
      <c r="D190" s="73"/>
      <c r="E190" s="41"/>
      <c r="F190" s="41"/>
      <c r="G190" s="41"/>
      <c r="H190" s="41"/>
      <c r="I190" s="41"/>
      <c r="J190" s="41"/>
    </row>
    <row r="191" spans="1:10" x14ac:dyDescent="0.25">
      <c r="A191" s="42"/>
      <c r="B191" s="40"/>
      <c r="C191" s="73"/>
      <c r="D191" s="73"/>
      <c r="E191" s="41"/>
      <c r="F191" s="41"/>
      <c r="G191" s="41"/>
      <c r="H191" s="41"/>
      <c r="I191" s="41"/>
      <c r="J191" s="41"/>
    </row>
    <row r="192" spans="1:10" x14ac:dyDescent="0.25">
      <c r="A192" s="42"/>
      <c r="B192" s="40"/>
      <c r="C192" s="73"/>
      <c r="D192" s="73"/>
      <c r="E192" s="41"/>
      <c r="F192" s="41"/>
      <c r="G192" s="41"/>
      <c r="H192" s="41"/>
      <c r="I192" s="41"/>
      <c r="J192" s="41"/>
    </row>
    <row r="193" spans="1:10" x14ac:dyDescent="0.25">
      <c r="A193" s="42"/>
      <c r="B193" s="40"/>
      <c r="C193" s="73"/>
      <c r="D193" s="73"/>
      <c r="E193" s="41"/>
      <c r="F193" s="41"/>
      <c r="G193" s="41"/>
      <c r="H193" s="41"/>
      <c r="I193" s="41"/>
      <c r="J193" s="41"/>
    </row>
    <row r="194" spans="1:10" x14ac:dyDescent="0.25">
      <c r="A194" s="38"/>
      <c r="B194" s="41"/>
      <c r="C194" s="73"/>
      <c r="D194" s="73"/>
      <c r="E194" s="40"/>
      <c r="F194" s="40"/>
      <c r="G194" s="41"/>
      <c r="H194" s="41"/>
      <c r="I194" s="40"/>
      <c r="J194" s="40"/>
    </row>
    <row r="195" spans="1:10" x14ac:dyDescent="0.25">
      <c r="A195" s="42"/>
      <c r="B195" s="40"/>
      <c r="C195" s="73"/>
      <c r="D195" s="73"/>
      <c r="E195" s="41"/>
      <c r="F195" s="41"/>
      <c r="G195" s="41"/>
      <c r="H195" s="41"/>
      <c r="I195" s="41"/>
      <c r="J195" s="41"/>
    </row>
    <row r="196" spans="1:10" x14ac:dyDescent="0.25">
      <c r="A196" s="42"/>
      <c r="B196" s="40"/>
      <c r="C196" s="73"/>
      <c r="D196" s="73"/>
      <c r="E196" s="41"/>
      <c r="F196" s="41"/>
      <c r="G196" s="41"/>
      <c r="H196" s="41"/>
      <c r="I196" s="41"/>
      <c r="J196" s="41"/>
    </row>
    <row r="197" spans="1:10" x14ac:dyDescent="0.25">
      <c r="A197" s="42"/>
      <c r="B197" s="40"/>
      <c r="C197" s="73"/>
      <c r="D197" s="73"/>
      <c r="E197" s="41"/>
      <c r="F197" s="41"/>
      <c r="G197" s="41"/>
      <c r="H197" s="41"/>
      <c r="I197" s="41"/>
      <c r="J197" s="41"/>
    </row>
    <row r="198" spans="1:10" x14ac:dyDescent="0.25">
      <c r="A198" s="42"/>
      <c r="B198" s="40"/>
      <c r="C198" s="73"/>
      <c r="D198" s="73"/>
      <c r="E198" s="41"/>
      <c r="F198" s="41"/>
      <c r="G198" s="41"/>
      <c r="H198" s="41"/>
      <c r="I198" s="41"/>
      <c r="J198" s="41"/>
    </row>
    <row r="199" spans="1:10" x14ac:dyDescent="0.25">
      <c r="A199" s="42"/>
      <c r="B199" s="40"/>
      <c r="C199" s="73"/>
      <c r="D199" s="73"/>
      <c r="E199" s="41"/>
      <c r="F199" s="41"/>
      <c r="G199" s="41"/>
      <c r="H199" s="41"/>
      <c r="I199" s="41"/>
      <c r="J199" s="41"/>
    </row>
    <row r="200" spans="1:10" x14ac:dyDescent="0.25">
      <c r="A200" s="38"/>
      <c r="B200" s="41"/>
      <c r="C200" s="73"/>
      <c r="D200" s="73"/>
      <c r="E200" s="41"/>
      <c r="F200" s="41"/>
      <c r="G200" s="40"/>
      <c r="H200" s="41"/>
      <c r="I200" s="41"/>
      <c r="J200" s="41"/>
    </row>
    <row r="201" spans="1:10" x14ac:dyDescent="0.25">
      <c r="A201" s="26"/>
      <c r="B201" s="26"/>
      <c r="C201" s="26"/>
      <c r="D201" s="26"/>
      <c r="E201" s="26"/>
      <c r="F201" s="26"/>
      <c r="G201" s="26"/>
      <c r="H201" s="26"/>
      <c r="I201" s="26"/>
      <c r="J201" s="26"/>
    </row>
    <row r="202" spans="1:10" x14ac:dyDescent="0.25">
      <c r="A202" s="24"/>
    </row>
    <row r="203" spans="1:10" x14ac:dyDescent="0.25">
      <c r="A203" s="44"/>
    </row>
    <row r="204" spans="1:10" x14ac:dyDescent="0.25">
      <c r="A204" s="45"/>
    </row>
    <row r="205" spans="1:10" x14ac:dyDescent="0.25">
      <c r="A205" s="45"/>
    </row>
    <row r="206" spans="1:10" x14ac:dyDescent="0.25">
      <c r="A206" s="24"/>
    </row>
    <row r="208" spans="1:10" x14ac:dyDescent="0.25">
      <c r="A208" s="46"/>
    </row>
    <row r="209" spans="1:10" x14ac:dyDescent="0.25">
      <c r="A209" s="24"/>
    </row>
    <row r="210" spans="1:10" x14ac:dyDescent="0.25">
      <c r="A210" s="23"/>
    </row>
    <row r="211" spans="1:10" x14ac:dyDescent="0.25">
      <c r="A211" s="67"/>
      <c r="B211" s="68"/>
      <c r="C211" s="32"/>
      <c r="D211" s="69"/>
      <c r="E211" s="69"/>
      <c r="F211" s="69"/>
      <c r="G211" s="69"/>
      <c r="H211" s="69"/>
      <c r="I211" s="69"/>
      <c r="J211" s="69"/>
    </row>
    <row r="212" spans="1:10" x14ac:dyDescent="0.25">
      <c r="A212" s="67"/>
      <c r="B212" s="68"/>
      <c r="C212" s="70"/>
      <c r="D212" s="70"/>
      <c r="E212" s="33"/>
      <c r="F212" s="70"/>
      <c r="G212" s="70"/>
      <c r="H212" s="33"/>
      <c r="I212" s="34"/>
      <c r="J212" s="70"/>
    </row>
    <row r="213" spans="1:10" x14ac:dyDescent="0.25">
      <c r="A213" s="67"/>
      <c r="B213" s="68"/>
      <c r="C213" s="70"/>
      <c r="D213" s="70"/>
      <c r="E213" s="33"/>
      <c r="F213" s="70"/>
      <c r="G213" s="70"/>
      <c r="H213" s="33"/>
      <c r="I213" s="34"/>
      <c r="J213" s="70"/>
    </row>
    <row r="214" spans="1:10" x14ac:dyDescent="0.25">
      <c r="A214" s="67"/>
      <c r="B214" s="68"/>
      <c r="C214" s="70"/>
      <c r="D214" s="70"/>
      <c r="E214" s="36"/>
      <c r="F214" s="70"/>
      <c r="G214" s="70"/>
      <c r="H214" s="36"/>
      <c r="I214" s="34"/>
      <c r="J214" s="70"/>
    </row>
    <row r="215" spans="1:10" x14ac:dyDescent="0.25">
      <c r="A215" s="67"/>
      <c r="B215" s="37"/>
      <c r="C215" s="72"/>
      <c r="D215" s="72"/>
      <c r="E215" s="37"/>
      <c r="F215" s="37"/>
      <c r="G215" s="37"/>
      <c r="H215" s="37"/>
      <c r="I215" s="32"/>
      <c r="J215" s="37"/>
    </row>
    <row r="216" spans="1:10" x14ac:dyDescent="0.25">
      <c r="A216" s="38"/>
      <c r="B216" s="37"/>
      <c r="C216" s="72"/>
      <c r="D216" s="72"/>
      <c r="E216" s="37"/>
      <c r="F216" s="37"/>
      <c r="G216" s="37"/>
      <c r="H216" s="37"/>
      <c r="I216" s="37"/>
      <c r="J216" s="37"/>
    </row>
    <row r="217" spans="1:10" x14ac:dyDescent="0.25">
      <c r="A217" s="39"/>
      <c r="B217" s="40"/>
      <c r="C217" s="73"/>
      <c r="D217" s="73"/>
      <c r="E217" s="41"/>
      <c r="F217" s="41"/>
      <c r="G217" s="41"/>
      <c r="H217" s="41"/>
      <c r="I217" s="41"/>
      <c r="J217" s="41"/>
    </row>
    <row r="218" spans="1:10" x14ac:dyDescent="0.25">
      <c r="A218" s="42"/>
      <c r="B218" s="40"/>
      <c r="C218" s="73"/>
      <c r="D218" s="73"/>
      <c r="E218" s="41"/>
      <c r="F218" s="41"/>
      <c r="G218" s="41"/>
      <c r="H218" s="41"/>
      <c r="I218" s="41"/>
      <c r="J218" s="41"/>
    </row>
    <row r="219" spans="1:10" x14ac:dyDescent="0.25">
      <c r="A219" s="42"/>
      <c r="B219" s="40"/>
      <c r="C219" s="73"/>
      <c r="D219" s="73"/>
      <c r="E219" s="41"/>
      <c r="F219" s="41"/>
      <c r="G219" s="41"/>
      <c r="H219" s="41"/>
      <c r="I219" s="41"/>
      <c r="J219" s="41"/>
    </row>
    <row r="220" spans="1:10" x14ac:dyDescent="0.25">
      <c r="A220" s="42"/>
      <c r="B220" s="40"/>
      <c r="C220" s="73"/>
      <c r="D220" s="73"/>
      <c r="E220" s="41"/>
      <c r="F220" s="41"/>
      <c r="G220" s="41"/>
      <c r="H220" s="41"/>
      <c r="I220" s="41"/>
      <c r="J220" s="41"/>
    </row>
    <row r="221" spans="1:10" x14ac:dyDescent="0.25">
      <c r="A221" s="42"/>
      <c r="B221" s="40"/>
      <c r="C221" s="73"/>
      <c r="D221" s="73"/>
      <c r="E221" s="41"/>
      <c r="F221" s="41"/>
      <c r="G221" s="41"/>
      <c r="H221" s="41"/>
      <c r="I221" s="41"/>
      <c r="J221" s="41"/>
    </row>
    <row r="222" spans="1:10" x14ac:dyDescent="0.25">
      <c r="A222" s="42"/>
      <c r="B222" s="40"/>
      <c r="C222" s="73"/>
      <c r="D222" s="73"/>
      <c r="E222" s="41"/>
      <c r="F222" s="41"/>
      <c r="G222" s="41"/>
      <c r="H222" s="41"/>
      <c r="I222" s="41"/>
      <c r="J222" s="41"/>
    </row>
    <row r="223" spans="1:10" x14ac:dyDescent="0.25">
      <c r="A223" s="39"/>
      <c r="B223" s="41"/>
      <c r="C223" s="73"/>
      <c r="D223" s="73"/>
      <c r="E223" s="41"/>
      <c r="F223" s="41"/>
      <c r="G223" s="41"/>
      <c r="H223" s="41"/>
      <c r="I223" s="40"/>
      <c r="J223" s="41"/>
    </row>
    <row r="224" spans="1:10" x14ac:dyDescent="0.25">
      <c r="A224" s="42"/>
      <c r="B224" s="40"/>
      <c r="C224" s="73"/>
      <c r="D224" s="73"/>
      <c r="E224" s="41"/>
      <c r="F224" s="41"/>
      <c r="G224" s="41"/>
      <c r="H224" s="41"/>
      <c r="I224" s="41"/>
      <c r="J224" s="41"/>
    </row>
    <row r="225" spans="1:10" x14ac:dyDescent="0.25">
      <c r="A225" s="42"/>
      <c r="B225" s="40"/>
      <c r="C225" s="73"/>
      <c r="D225" s="73"/>
      <c r="E225" s="41"/>
      <c r="F225" s="41"/>
      <c r="G225" s="41"/>
      <c r="H225" s="41"/>
      <c r="I225" s="41"/>
      <c r="J225" s="41"/>
    </row>
    <row r="226" spans="1:10" x14ac:dyDescent="0.25">
      <c r="A226" s="42"/>
      <c r="B226" s="40"/>
      <c r="C226" s="73"/>
      <c r="D226" s="73"/>
      <c r="E226" s="41"/>
      <c r="F226" s="41"/>
      <c r="G226" s="41"/>
      <c r="H226" s="41"/>
      <c r="I226" s="41"/>
      <c r="J226" s="41"/>
    </row>
    <row r="227" spans="1:10" x14ac:dyDescent="0.25">
      <c r="A227" s="42"/>
      <c r="B227" s="40"/>
      <c r="C227" s="73"/>
      <c r="D227" s="73"/>
      <c r="E227" s="41"/>
      <c r="F227" s="41"/>
      <c r="G227" s="41"/>
      <c r="H227" s="41"/>
      <c r="I227" s="41"/>
      <c r="J227" s="41"/>
    </row>
    <row r="228" spans="1:10" x14ac:dyDescent="0.25">
      <c r="A228" s="42"/>
      <c r="B228" s="40"/>
      <c r="C228" s="73"/>
      <c r="D228" s="73"/>
      <c r="E228" s="41"/>
      <c r="F228" s="41"/>
      <c r="G228" s="41"/>
      <c r="H228" s="41"/>
      <c r="I228" s="41"/>
      <c r="J228" s="41"/>
    </row>
    <row r="229" spans="1:10" x14ac:dyDescent="0.25">
      <c r="A229" s="39"/>
      <c r="B229" s="40"/>
      <c r="C229" s="73"/>
      <c r="D229" s="73"/>
      <c r="E229" s="41"/>
      <c r="F229" s="41"/>
      <c r="G229" s="41"/>
      <c r="H229" s="41"/>
      <c r="I229" s="40"/>
      <c r="J229" s="41"/>
    </row>
    <row r="230" spans="1:10" x14ac:dyDescent="0.25">
      <c r="A230" s="42"/>
      <c r="B230" s="40"/>
      <c r="C230" s="73"/>
      <c r="D230" s="73"/>
      <c r="E230" s="41"/>
      <c r="F230" s="41"/>
      <c r="G230" s="41"/>
      <c r="H230" s="41"/>
      <c r="I230" s="41"/>
      <c r="J230" s="41"/>
    </row>
    <row r="231" spans="1:10" x14ac:dyDescent="0.25">
      <c r="A231" s="42"/>
      <c r="B231" s="40"/>
      <c r="C231" s="73"/>
      <c r="D231" s="73"/>
      <c r="E231" s="41"/>
      <c r="F231" s="41"/>
      <c r="G231" s="41"/>
      <c r="H231" s="41"/>
      <c r="I231" s="41"/>
      <c r="J231" s="41"/>
    </row>
    <row r="232" spans="1:10" x14ac:dyDescent="0.25">
      <c r="A232" s="42"/>
      <c r="B232" s="40"/>
      <c r="C232" s="73"/>
      <c r="D232" s="73"/>
      <c r="E232" s="41"/>
      <c r="F232" s="41"/>
      <c r="G232" s="41"/>
      <c r="H232" s="41"/>
      <c r="I232" s="41"/>
      <c r="J232" s="41"/>
    </row>
    <row r="233" spans="1:10" x14ac:dyDescent="0.25">
      <c r="A233" s="42"/>
      <c r="B233" s="40"/>
      <c r="C233" s="73"/>
      <c r="D233" s="73"/>
      <c r="E233" s="41"/>
      <c r="F233" s="41"/>
      <c r="G233" s="41"/>
      <c r="H233" s="41"/>
      <c r="I233" s="41"/>
      <c r="J233" s="41"/>
    </row>
    <row r="234" spans="1:10" x14ac:dyDescent="0.25">
      <c r="A234" s="42"/>
      <c r="B234" s="40"/>
      <c r="C234" s="73"/>
      <c r="D234" s="73"/>
      <c r="E234" s="41"/>
      <c r="F234" s="41"/>
      <c r="G234" s="41"/>
      <c r="H234" s="41"/>
      <c r="I234" s="41"/>
      <c r="J234" s="41"/>
    </row>
    <row r="235" spans="1:10" x14ac:dyDescent="0.25">
      <c r="A235" s="39"/>
      <c r="B235" s="41"/>
      <c r="C235" s="73"/>
      <c r="D235" s="73"/>
      <c r="E235" s="41"/>
      <c r="F235" s="41"/>
      <c r="G235" s="41"/>
      <c r="H235" s="41"/>
      <c r="I235" s="40"/>
      <c r="J235" s="40"/>
    </row>
    <row r="236" spans="1:10" x14ac:dyDescent="0.25">
      <c r="A236" s="42"/>
      <c r="B236" s="40"/>
      <c r="C236" s="73"/>
      <c r="D236" s="73"/>
      <c r="E236" s="41"/>
      <c r="F236" s="41"/>
      <c r="G236" s="41"/>
      <c r="H236" s="41"/>
      <c r="I236" s="41"/>
      <c r="J236" s="41"/>
    </row>
    <row r="237" spans="1:10" x14ac:dyDescent="0.25">
      <c r="A237" s="42"/>
      <c r="B237" s="40"/>
      <c r="C237" s="73"/>
      <c r="D237" s="73"/>
      <c r="E237" s="41"/>
      <c r="F237" s="41"/>
      <c r="G237" s="41"/>
      <c r="H237" s="41"/>
      <c r="I237" s="41"/>
      <c r="J237" s="41"/>
    </row>
    <row r="238" spans="1:10" x14ac:dyDescent="0.25">
      <c r="A238" s="42"/>
      <c r="B238" s="40"/>
      <c r="C238" s="73"/>
      <c r="D238" s="73"/>
      <c r="E238" s="41"/>
      <c r="F238" s="41"/>
      <c r="G238" s="41"/>
      <c r="H238" s="41"/>
      <c r="I238" s="41"/>
      <c r="J238" s="41"/>
    </row>
    <row r="239" spans="1:10" x14ac:dyDescent="0.25">
      <c r="A239" s="42"/>
      <c r="B239" s="40"/>
      <c r="C239" s="73"/>
      <c r="D239" s="73"/>
      <c r="E239" s="41"/>
      <c r="F239" s="41"/>
      <c r="G239" s="41"/>
      <c r="H239" s="41"/>
      <c r="I239" s="41"/>
      <c r="J239" s="41"/>
    </row>
    <row r="240" spans="1:10" x14ac:dyDescent="0.25">
      <c r="A240" s="42"/>
      <c r="B240" s="40"/>
      <c r="C240" s="73"/>
      <c r="D240" s="73"/>
      <c r="E240" s="41"/>
      <c r="F240" s="41"/>
      <c r="G240" s="41"/>
      <c r="H240" s="41"/>
      <c r="I240" s="41"/>
      <c r="J240" s="41"/>
    </row>
    <row r="241" spans="1:10" x14ac:dyDescent="0.25">
      <c r="A241" s="39"/>
      <c r="B241" s="41"/>
      <c r="C241" s="73"/>
      <c r="D241" s="73"/>
      <c r="E241" s="41"/>
      <c r="F241" s="41"/>
      <c r="G241" s="41"/>
      <c r="H241" s="41"/>
      <c r="I241" s="40"/>
      <c r="J241" s="40"/>
    </row>
    <row r="242" spans="1:10" x14ac:dyDescent="0.25">
      <c r="A242" s="42"/>
      <c r="B242" s="40"/>
      <c r="C242" s="73"/>
      <c r="D242" s="73"/>
      <c r="E242" s="41"/>
      <c r="F242" s="41"/>
      <c r="G242" s="41"/>
      <c r="H242" s="41"/>
      <c r="I242" s="41"/>
      <c r="J242" s="41"/>
    </row>
    <row r="243" spans="1:10" x14ac:dyDescent="0.25">
      <c r="A243" s="42"/>
      <c r="B243" s="40"/>
      <c r="C243" s="73"/>
      <c r="D243" s="73"/>
      <c r="E243" s="41"/>
      <c r="F243" s="41"/>
      <c r="G243" s="41"/>
      <c r="H243" s="41"/>
      <c r="I243" s="41"/>
      <c r="J243" s="41"/>
    </row>
    <row r="244" spans="1:10" x14ac:dyDescent="0.25">
      <c r="A244" s="42"/>
      <c r="B244" s="40"/>
      <c r="C244" s="73"/>
      <c r="D244" s="73"/>
      <c r="E244" s="41"/>
      <c r="F244" s="41"/>
      <c r="G244" s="41"/>
      <c r="H244" s="41"/>
      <c r="I244" s="41"/>
      <c r="J244" s="41"/>
    </row>
    <row r="245" spans="1:10" x14ac:dyDescent="0.25">
      <c r="A245" s="42"/>
      <c r="B245" s="40"/>
      <c r="C245" s="73"/>
      <c r="D245" s="73"/>
      <c r="E245" s="41"/>
      <c r="F245" s="41"/>
      <c r="G245" s="41"/>
      <c r="H245" s="41"/>
      <c r="I245" s="41"/>
      <c r="J245" s="41"/>
    </row>
    <row r="246" spans="1:10" x14ac:dyDescent="0.25">
      <c r="A246" s="42"/>
      <c r="B246" s="40"/>
      <c r="C246" s="73"/>
      <c r="D246" s="73"/>
      <c r="E246" s="41"/>
      <c r="F246" s="41"/>
      <c r="G246" s="41"/>
      <c r="H246" s="41"/>
      <c r="I246" s="41"/>
      <c r="J246" s="41"/>
    </row>
    <row r="247" spans="1:10" x14ac:dyDescent="0.25">
      <c r="A247" s="39"/>
      <c r="B247" s="41"/>
      <c r="C247" s="73"/>
      <c r="D247" s="73"/>
      <c r="E247" s="41"/>
      <c r="F247" s="41"/>
      <c r="G247" s="41"/>
      <c r="H247" s="41"/>
      <c r="I247" s="40"/>
      <c r="J247" s="40"/>
    </row>
    <row r="248" spans="1:10" x14ac:dyDescent="0.25">
      <c r="A248" s="42"/>
      <c r="B248" s="40"/>
      <c r="C248" s="73"/>
      <c r="D248" s="73"/>
      <c r="E248" s="41"/>
      <c r="F248" s="41"/>
      <c r="G248" s="41"/>
      <c r="H248" s="41"/>
      <c r="I248" s="41"/>
      <c r="J248" s="41"/>
    </row>
    <row r="249" spans="1:10" x14ac:dyDescent="0.25">
      <c r="A249" s="42"/>
      <c r="B249" s="40"/>
      <c r="C249" s="73"/>
      <c r="D249" s="73"/>
      <c r="E249" s="41"/>
      <c r="F249" s="41"/>
      <c r="G249" s="41"/>
      <c r="H249" s="41"/>
      <c r="I249" s="41"/>
      <c r="J249" s="41"/>
    </row>
    <row r="250" spans="1:10" x14ac:dyDescent="0.25">
      <c r="A250" s="42"/>
      <c r="B250" s="40"/>
      <c r="C250" s="73"/>
      <c r="D250" s="73"/>
      <c r="E250" s="41"/>
      <c r="F250" s="41"/>
      <c r="G250" s="41"/>
      <c r="H250" s="41"/>
      <c r="I250" s="41"/>
      <c r="J250" s="41"/>
    </row>
    <row r="251" spans="1:10" x14ac:dyDescent="0.25">
      <c r="A251" s="42"/>
      <c r="B251" s="40"/>
      <c r="C251" s="73"/>
      <c r="D251" s="73"/>
      <c r="E251" s="41"/>
      <c r="F251" s="41"/>
      <c r="G251" s="41"/>
      <c r="H251" s="41"/>
      <c r="I251" s="41"/>
      <c r="J251" s="41"/>
    </row>
    <row r="252" spans="1:10" x14ac:dyDescent="0.25">
      <c r="A252" s="42"/>
      <c r="B252" s="40"/>
      <c r="C252" s="73"/>
      <c r="D252" s="73"/>
      <c r="E252" s="41"/>
      <c r="F252" s="41"/>
      <c r="G252" s="41"/>
      <c r="H252" s="41"/>
      <c r="I252" s="41"/>
      <c r="J252" s="41"/>
    </row>
    <row r="253" spans="1:10" x14ac:dyDescent="0.25">
      <c r="A253" s="38"/>
      <c r="B253" s="43"/>
      <c r="C253" s="73"/>
      <c r="D253" s="73"/>
      <c r="E253" s="41"/>
      <c r="F253" s="41"/>
      <c r="G253" s="41"/>
      <c r="H253" s="41"/>
      <c r="I253" s="40"/>
      <c r="J253" s="41"/>
    </row>
    <row r="254" spans="1:10" x14ac:dyDescent="0.25">
      <c r="A254" s="42"/>
      <c r="B254" s="40"/>
      <c r="C254" s="73"/>
      <c r="D254" s="73"/>
      <c r="E254" s="41"/>
      <c r="F254" s="41"/>
      <c r="G254" s="41"/>
      <c r="H254" s="41"/>
      <c r="I254" s="41"/>
      <c r="J254" s="41"/>
    </row>
    <row r="255" spans="1:10" x14ac:dyDescent="0.25">
      <c r="A255" s="42"/>
      <c r="B255" s="40"/>
      <c r="C255" s="73"/>
      <c r="D255" s="73"/>
      <c r="E255" s="41"/>
      <c r="F255" s="41"/>
      <c r="G255" s="41"/>
      <c r="H255" s="41"/>
      <c r="I255" s="41"/>
      <c r="J255" s="41"/>
    </row>
    <row r="256" spans="1:10" x14ac:dyDescent="0.25">
      <c r="A256" s="42"/>
      <c r="B256" s="40"/>
      <c r="C256" s="73"/>
      <c r="D256" s="73"/>
      <c r="E256" s="41"/>
      <c r="F256" s="41"/>
      <c r="G256" s="41"/>
      <c r="H256" s="41"/>
      <c r="I256" s="41"/>
      <c r="J256" s="41"/>
    </row>
    <row r="257" spans="1:10" x14ac:dyDescent="0.25">
      <c r="A257" s="42"/>
      <c r="B257" s="40"/>
      <c r="C257" s="73"/>
      <c r="D257" s="73"/>
      <c r="E257" s="41"/>
      <c r="F257" s="41"/>
      <c r="G257" s="41"/>
      <c r="H257" s="41"/>
      <c r="I257" s="41"/>
      <c r="J257" s="41"/>
    </row>
    <row r="258" spans="1:10" x14ac:dyDescent="0.25">
      <c r="A258" s="42"/>
      <c r="B258" s="40"/>
      <c r="C258" s="73"/>
      <c r="D258" s="73"/>
      <c r="E258" s="41"/>
      <c r="F258" s="41"/>
      <c r="G258" s="41"/>
      <c r="H258" s="41"/>
      <c r="I258" s="41"/>
      <c r="J258" s="41"/>
    </row>
    <row r="259" spans="1:10" x14ac:dyDescent="0.25">
      <c r="A259" s="38"/>
      <c r="B259" s="41"/>
      <c r="C259" s="73"/>
      <c r="D259" s="73"/>
      <c r="E259" s="40"/>
      <c r="F259" s="40"/>
      <c r="G259" s="41"/>
      <c r="H259" s="41"/>
      <c r="I259" s="40"/>
      <c r="J259" s="40"/>
    </row>
    <row r="260" spans="1:10" x14ac:dyDescent="0.25">
      <c r="A260" s="42"/>
      <c r="B260" s="40"/>
      <c r="C260" s="73"/>
      <c r="D260" s="73"/>
      <c r="E260" s="41"/>
      <c r="F260" s="41"/>
      <c r="G260" s="41"/>
      <c r="H260" s="41"/>
      <c r="I260" s="41"/>
      <c r="J260" s="41"/>
    </row>
    <row r="261" spans="1:10" x14ac:dyDescent="0.25">
      <c r="A261" s="42"/>
      <c r="B261" s="40"/>
      <c r="C261" s="73"/>
      <c r="D261" s="73"/>
      <c r="E261" s="41"/>
      <c r="F261" s="41"/>
      <c r="G261" s="41"/>
      <c r="H261" s="41"/>
      <c r="I261" s="41"/>
      <c r="J261" s="41"/>
    </row>
    <row r="262" spans="1:10" x14ac:dyDescent="0.25">
      <c r="A262" s="42"/>
      <c r="B262" s="40"/>
      <c r="C262" s="73"/>
      <c r="D262" s="73"/>
      <c r="E262" s="41"/>
      <c r="F262" s="41"/>
      <c r="G262" s="41"/>
      <c r="H262" s="41"/>
      <c r="I262" s="41"/>
      <c r="J262" s="41"/>
    </row>
    <row r="263" spans="1:10" x14ac:dyDescent="0.25">
      <c r="A263" s="42"/>
      <c r="B263" s="40"/>
      <c r="C263" s="73"/>
      <c r="D263" s="73"/>
      <c r="E263" s="41"/>
      <c r="F263" s="41"/>
      <c r="G263" s="41"/>
      <c r="H263" s="41"/>
      <c r="I263" s="41"/>
      <c r="J263" s="41"/>
    </row>
    <row r="264" spans="1:10" x14ac:dyDescent="0.25">
      <c r="A264" s="42"/>
      <c r="B264" s="40"/>
      <c r="C264" s="73"/>
      <c r="D264" s="73"/>
      <c r="E264" s="41"/>
      <c r="F264" s="41"/>
      <c r="G264" s="41"/>
      <c r="H264" s="41"/>
      <c r="I264" s="41"/>
      <c r="J264" s="41"/>
    </row>
    <row r="265" spans="1:10" x14ac:dyDescent="0.25">
      <c r="A265" s="38"/>
      <c r="B265" s="41"/>
      <c r="C265" s="73"/>
      <c r="D265" s="73"/>
      <c r="E265" s="41"/>
      <c r="F265" s="41"/>
      <c r="G265" s="40"/>
      <c r="H265" s="41"/>
      <c r="I265" s="41"/>
      <c r="J265" s="41"/>
    </row>
    <row r="266" spans="1:10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J266" s="26"/>
    </row>
    <row r="267" spans="1:10" x14ac:dyDescent="0.25">
      <c r="A267" s="23"/>
    </row>
    <row r="268" spans="1:10" x14ac:dyDescent="0.25">
      <c r="A268" s="23"/>
    </row>
    <row r="269" spans="1:10" x14ac:dyDescent="0.25">
      <c r="A269" s="23"/>
    </row>
    <row r="270" spans="1:10" x14ac:dyDescent="0.25">
      <c r="A270" s="23"/>
    </row>
    <row r="271" spans="1:10" x14ac:dyDescent="0.25">
      <c r="A271" s="23"/>
    </row>
    <row r="272" spans="1:10" x14ac:dyDescent="0.25">
      <c r="A272" s="23"/>
    </row>
    <row r="273" spans="1:10" x14ac:dyDescent="0.25">
      <c r="A273" s="23"/>
    </row>
    <row r="274" spans="1:10" x14ac:dyDescent="0.25">
      <c r="A274" s="23"/>
    </row>
    <row r="276" spans="1:10" x14ac:dyDescent="0.25">
      <c r="A276" s="47"/>
    </row>
    <row r="277" spans="1:10" x14ac:dyDescent="0.25">
      <c r="A277" s="24"/>
    </row>
    <row r="278" spans="1:10" x14ac:dyDescent="0.25">
      <c r="A278" s="23"/>
    </row>
    <row r="279" spans="1:10" x14ac:dyDescent="0.25">
      <c r="A279" s="67"/>
      <c r="B279" s="68"/>
      <c r="C279" s="32"/>
      <c r="D279" s="69"/>
      <c r="E279" s="69"/>
      <c r="F279" s="69"/>
      <c r="G279" s="69"/>
      <c r="H279" s="69"/>
      <c r="I279" s="69"/>
      <c r="J279" s="69"/>
    </row>
    <row r="280" spans="1:10" x14ac:dyDescent="0.25">
      <c r="A280" s="67"/>
      <c r="B280" s="68"/>
      <c r="C280" s="70"/>
      <c r="D280" s="70"/>
      <c r="E280" s="33"/>
      <c r="F280" s="70"/>
      <c r="G280" s="70"/>
      <c r="H280" s="33"/>
      <c r="I280" s="34"/>
      <c r="J280" s="70"/>
    </row>
    <row r="281" spans="1:10" x14ac:dyDescent="0.25">
      <c r="A281" s="67"/>
      <c r="B281" s="68"/>
      <c r="C281" s="70"/>
      <c r="D281" s="70"/>
      <c r="E281" s="33"/>
      <c r="F281" s="70"/>
      <c r="G281" s="70"/>
      <c r="H281" s="33"/>
      <c r="I281" s="34"/>
      <c r="J281" s="70"/>
    </row>
    <row r="282" spans="1:10" x14ac:dyDescent="0.25">
      <c r="A282" s="67"/>
      <c r="B282" s="68"/>
      <c r="C282" s="70"/>
      <c r="D282" s="70"/>
      <c r="E282" s="36"/>
      <c r="F282" s="70"/>
      <c r="G282" s="70"/>
      <c r="H282" s="36"/>
      <c r="I282" s="34"/>
      <c r="J282" s="70"/>
    </row>
    <row r="283" spans="1:10" x14ac:dyDescent="0.25">
      <c r="A283" s="67"/>
      <c r="B283" s="37"/>
      <c r="C283" s="72"/>
      <c r="D283" s="72"/>
      <c r="E283" s="37"/>
      <c r="F283" s="37"/>
      <c r="G283" s="37"/>
      <c r="H283" s="37"/>
      <c r="I283" s="32"/>
      <c r="J283" s="37"/>
    </row>
    <row r="284" spans="1:10" x14ac:dyDescent="0.25">
      <c r="A284" s="38"/>
      <c r="B284" s="37"/>
      <c r="C284" s="72"/>
      <c r="D284" s="72"/>
      <c r="E284" s="37"/>
      <c r="F284" s="37"/>
      <c r="G284" s="37"/>
      <c r="H284" s="37"/>
      <c r="I284" s="37"/>
      <c r="J284" s="37"/>
    </row>
    <row r="285" spans="1:10" x14ac:dyDescent="0.25">
      <c r="A285" s="39"/>
      <c r="B285" s="40"/>
      <c r="C285" s="73"/>
      <c r="D285" s="73"/>
      <c r="E285" s="41"/>
      <c r="F285" s="41"/>
      <c r="G285" s="41"/>
      <c r="H285" s="41"/>
      <c r="I285" s="41"/>
      <c r="J285" s="41"/>
    </row>
    <row r="286" spans="1:10" x14ac:dyDescent="0.25">
      <c r="A286" s="42"/>
      <c r="B286" s="40"/>
      <c r="C286" s="73"/>
      <c r="D286" s="73"/>
      <c r="E286" s="41"/>
      <c r="F286" s="41"/>
      <c r="G286" s="41"/>
      <c r="H286" s="41"/>
      <c r="I286" s="41"/>
      <c r="J286" s="41"/>
    </row>
    <row r="287" spans="1:10" x14ac:dyDescent="0.25">
      <c r="A287" s="42"/>
      <c r="B287" s="40"/>
      <c r="C287" s="73"/>
      <c r="D287" s="73"/>
      <c r="E287" s="41"/>
      <c r="F287" s="41"/>
      <c r="G287" s="41"/>
      <c r="H287" s="41"/>
      <c r="I287" s="41"/>
      <c r="J287" s="41"/>
    </row>
    <row r="288" spans="1:10" x14ac:dyDescent="0.25">
      <c r="A288" s="42"/>
      <c r="B288" s="40"/>
      <c r="C288" s="73"/>
      <c r="D288" s="73"/>
      <c r="E288" s="41"/>
      <c r="F288" s="41"/>
      <c r="G288" s="41"/>
      <c r="H288" s="41"/>
      <c r="I288" s="41"/>
      <c r="J288" s="41"/>
    </row>
    <row r="289" spans="1:10" x14ac:dyDescent="0.25">
      <c r="A289" s="42"/>
      <c r="B289" s="40"/>
      <c r="C289" s="73"/>
      <c r="D289" s="73"/>
      <c r="E289" s="41"/>
      <c r="F289" s="41"/>
      <c r="G289" s="41"/>
      <c r="H289" s="41"/>
      <c r="I289" s="41"/>
      <c r="J289" s="41"/>
    </row>
    <row r="290" spans="1:10" x14ac:dyDescent="0.25">
      <c r="A290" s="42"/>
      <c r="B290" s="40"/>
      <c r="C290" s="73"/>
      <c r="D290" s="73"/>
      <c r="E290" s="41"/>
      <c r="F290" s="41"/>
      <c r="G290" s="41"/>
      <c r="H290" s="41"/>
      <c r="I290" s="41"/>
      <c r="J290" s="41"/>
    </row>
    <row r="291" spans="1:10" x14ac:dyDescent="0.25">
      <c r="A291" s="39"/>
      <c r="B291" s="41"/>
      <c r="C291" s="73"/>
      <c r="D291" s="73"/>
      <c r="E291" s="41"/>
      <c r="F291" s="41"/>
      <c r="G291" s="41"/>
      <c r="H291" s="41"/>
      <c r="I291" s="40"/>
      <c r="J291" s="41"/>
    </row>
    <row r="292" spans="1:10" x14ac:dyDescent="0.25">
      <c r="A292" s="42"/>
      <c r="B292" s="40"/>
      <c r="C292" s="73"/>
      <c r="D292" s="73"/>
      <c r="E292" s="41"/>
      <c r="F292" s="41"/>
      <c r="G292" s="41"/>
      <c r="H292" s="41"/>
      <c r="I292" s="41"/>
      <c r="J292" s="41"/>
    </row>
    <row r="293" spans="1:10" x14ac:dyDescent="0.25">
      <c r="A293" s="42"/>
      <c r="B293" s="40"/>
      <c r="C293" s="73"/>
      <c r="D293" s="73"/>
      <c r="E293" s="41"/>
      <c r="F293" s="41"/>
      <c r="G293" s="41"/>
      <c r="H293" s="41"/>
      <c r="I293" s="41"/>
      <c r="J293" s="41"/>
    </row>
    <row r="294" spans="1:10" x14ac:dyDescent="0.25">
      <c r="A294" s="42"/>
      <c r="B294" s="40"/>
      <c r="C294" s="73"/>
      <c r="D294" s="73"/>
      <c r="E294" s="41"/>
      <c r="F294" s="41"/>
      <c r="G294" s="41"/>
      <c r="H294" s="41"/>
      <c r="I294" s="41"/>
      <c r="J294" s="41"/>
    </row>
    <row r="295" spans="1:10" x14ac:dyDescent="0.25">
      <c r="A295" s="42"/>
      <c r="B295" s="40"/>
      <c r="C295" s="73"/>
      <c r="D295" s="73"/>
      <c r="E295" s="41"/>
      <c r="F295" s="41"/>
      <c r="G295" s="41"/>
      <c r="H295" s="41"/>
      <c r="I295" s="41"/>
      <c r="J295" s="41"/>
    </row>
    <row r="296" spans="1:10" x14ac:dyDescent="0.25">
      <c r="A296" s="42"/>
      <c r="B296" s="40"/>
      <c r="C296" s="73"/>
      <c r="D296" s="73"/>
      <c r="E296" s="41"/>
      <c r="F296" s="41"/>
      <c r="G296" s="41"/>
      <c r="H296" s="41"/>
      <c r="I296" s="41"/>
      <c r="J296" s="41"/>
    </row>
    <row r="297" spans="1:10" x14ac:dyDescent="0.25">
      <c r="A297" s="39"/>
      <c r="B297" s="40"/>
      <c r="C297" s="73"/>
      <c r="D297" s="73"/>
      <c r="E297" s="41"/>
      <c r="F297" s="41"/>
      <c r="G297" s="41"/>
      <c r="H297" s="41"/>
      <c r="I297" s="40"/>
      <c r="J297" s="41"/>
    </row>
    <row r="298" spans="1:10" x14ac:dyDescent="0.25">
      <c r="A298" s="42"/>
      <c r="B298" s="40"/>
      <c r="C298" s="73"/>
      <c r="D298" s="73"/>
      <c r="E298" s="41"/>
      <c r="F298" s="41"/>
      <c r="G298" s="41"/>
      <c r="H298" s="41"/>
      <c r="I298" s="41"/>
      <c r="J298" s="41"/>
    </row>
    <row r="299" spans="1:10" x14ac:dyDescent="0.25">
      <c r="A299" s="42"/>
      <c r="B299" s="40"/>
      <c r="C299" s="73"/>
      <c r="D299" s="73"/>
      <c r="E299" s="41"/>
      <c r="F299" s="41"/>
      <c r="G299" s="41"/>
      <c r="H299" s="41"/>
      <c r="I299" s="41"/>
      <c r="J299" s="41"/>
    </row>
    <row r="300" spans="1:10" x14ac:dyDescent="0.25">
      <c r="A300" s="42"/>
      <c r="B300" s="40"/>
      <c r="C300" s="73"/>
      <c r="D300" s="73"/>
      <c r="E300" s="41"/>
      <c r="F300" s="41"/>
      <c r="G300" s="41"/>
      <c r="H300" s="41"/>
      <c r="I300" s="41"/>
      <c r="J300" s="41"/>
    </row>
    <row r="301" spans="1:10" x14ac:dyDescent="0.25">
      <c r="A301" s="42"/>
      <c r="B301" s="40"/>
      <c r="C301" s="73"/>
      <c r="D301" s="73"/>
      <c r="E301" s="41"/>
      <c r="F301" s="41"/>
      <c r="G301" s="41"/>
      <c r="H301" s="41"/>
      <c r="I301" s="41"/>
      <c r="J301" s="41"/>
    </row>
    <row r="302" spans="1:10" x14ac:dyDescent="0.25">
      <c r="A302" s="42"/>
      <c r="B302" s="40"/>
      <c r="C302" s="73"/>
      <c r="D302" s="73"/>
      <c r="E302" s="41"/>
      <c r="F302" s="41"/>
      <c r="G302" s="41"/>
      <c r="H302" s="41"/>
      <c r="I302" s="41"/>
      <c r="J302" s="41"/>
    </row>
    <row r="303" spans="1:10" x14ac:dyDescent="0.25">
      <c r="A303" s="39"/>
      <c r="B303" s="41"/>
      <c r="C303" s="73"/>
      <c r="D303" s="73"/>
      <c r="E303" s="41"/>
      <c r="F303" s="41"/>
      <c r="G303" s="41"/>
      <c r="H303" s="41"/>
      <c r="I303" s="40"/>
      <c r="J303" s="40"/>
    </row>
    <row r="304" spans="1:10" x14ac:dyDescent="0.25">
      <c r="A304" s="42"/>
      <c r="B304" s="40"/>
      <c r="C304" s="73"/>
      <c r="D304" s="73"/>
      <c r="E304" s="41"/>
      <c r="F304" s="41"/>
      <c r="G304" s="41"/>
      <c r="H304" s="41"/>
      <c r="I304" s="41"/>
      <c r="J304" s="41"/>
    </row>
    <row r="305" spans="1:10" x14ac:dyDescent="0.25">
      <c r="A305" s="42"/>
      <c r="B305" s="40"/>
      <c r="C305" s="73"/>
      <c r="D305" s="73"/>
      <c r="E305" s="41"/>
      <c r="F305" s="41"/>
      <c r="G305" s="41"/>
      <c r="H305" s="41"/>
      <c r="I305" s="41"/>
      <c r="J305" s="41"/>
    </row>
    <row r="306" spans="1:10" x14ac:dyDescent="0.25">
      <c r="A306" s="42"/>
      <c r="B306" s="40"/>
      <c r="C306" s="73"/>
      <c r="D306" s="73"/>
      <c r="E306" s="41"/>
      <c r="F306" s="41"/>
      <c r="G306" s="41"/>
      <c r="H306" s="41"/>
      <c r="I306" s="41"/>
      <c r="J306" s="41"/>
    </row>
    <row r="307" spans="1:10" x14ac:dyDescent="0.25">
      <c r="A307" s="42"/>
      <c r="B307" s="40"/>
      <c r="C307" s="73"/>
      <c r="D307" s="73"/>
      <c r="E307" s="41"/>
      <c r="F307" s="41"/>
      <c r="G307" s="41"/>
      <c r="H307" s="41"/>
      <c r="I307" s="41"/>
      <c r="J307" s="41"/>
    </row>
    <row r="308" spans="1:10" x14ac:dyDescent="0.25">
      <c r="A308" s="42"/>
      <c r="B308" s="40"/>
      <c r="C308" s="73"/>
      <c r="D308" s="73"/>
      <c r="E308" s="41"/>
      <c r="F308" s="41"/>
      <c r="G308" s="41"/>
      <c r="H308" s="41"/>
      <c r="I308" s="41"/>
      <c r="J308" s="41"/>
    </row>
    <row r="309" spans="1:10" x14ac:dyDescent="0.25">
      <c r="A309" s="39"/>
      <c r="B309" s="41"/>
      <c r="C309" s="73"/>
      <c r="D309" s="73"/>
      <c r="E309" s="41"/>
      <c r="F309" s="41"/>
      <c r="G309" s="41"/>
      <c r="H309" s="41"/>
      <c r="I309" s="40"/>
      <c r="J309" s="40"/>
    </row>
    <row r="310" spans="1:10" x14ac:dyDescent="0.25">
      <c r="A310" s="42"/>
      <c r="B310" s="40"/>
      <c r="C310" s="73"/>
      <c r="D310" s="73"/>
      <c r="E310" s="41"/>
      <c r="F310" s="41"/>
      <c r="G310" s="41"/>
      <c r="H310" s="41"/>
      <c r="I310" s="41"/>
      <c r="J310" s="41"/>
    </row>
    <row r="311" spans="1:10" x14ac:dyDescent="0.25">
      <c r="A311" s="42"/>
      <c r="B311" s="40"/>
      <c r="C311" s="73"/>
      <c r="D311" s="73"/>
      <c r="E311" s="41"/>
      <c r="F311" s="41"/>
      <c r="G311" s="41"/>
      <c r="H311" s="41"/>
      <c r="I311" s="41"/>
      <c r="J311" s="41"/>
    </row>
    <row r="312" spans="1:10" x14ac:dyDescent="0.25">
      <c r="A312" s="42"/>
      <c r="B312" s="40"/>
      <c r="C312" s="73"/>
      <c r="D312" s="73"/>
      <c r="E312" s="41"/>
      <c r="F312" s="41"/>
      <c r="G312" s="41"/>
      <c r="H312" s="41"/>
      <c r="I312" s="41"/>
      <c r="J312" s="41"/>
    </row>
    <row r="313" spans="1:10" x14ac:dyDescent="0.25">
      <c r="A313" s="42"/>
      <c r="B313" s="40"/>
      <c r="C313" s="73"/>
      <c r="D313" s="73"/>
      <c r="E313" s="41"/>
      <c r="F313" s="41"/>
      <c r="G313" s="41"/>
      <c r="H313" s="41"/>
      <c r="I313" s="41"/>
      <c r="J313" s="41"/>
    </row>
    <row r="314" spans="1:10" x14ac:dyDescent="0.25">
      <c r="A314" s="42"/>
      <c r="B314" s="40"/>
      <c r="C314" s="73"/>
      <c r="D314" s="73"/>
      <c r="E314" s="41"/>
      <c r="F314" s="41"/>
      <c r="G314" s="41"/>
      <c r="H314" s="41"/>
      <c r="I314" s="41"/>
      <c r="J314" s="41"/>
    </row>
    <row r="315" spans="1:10" x14ac:dyDescent="0.25">
      <c r="A315" s="39"/>
      <c r="B315" s="41"/>
      <c r="C315" s="73"/>
      <c r="D315" s="73"/>
      <c r="E315" s="41"/>
      <c r="F315" s="41"/>
      <c r="G315" s="41"/>
      <c r="H315" s="41"/>
      <c r="I315" s="40"/>
      <c r="J315" s="40"/>
    </row>
    <row r="316" spans="1:10" x14ac:dyDescent="0.25">
      <c r="A316" s="42"/>
      <c r="B316" s="40"/>
      <c r="C316" s="73"/>
      <c r="D316" s="73"/>
      <c r="E316" s="41"/>
      <c r="F316" s="41"/>
      <c r="G316" s="41"/>
      <c r="H316" s="41"/>
      <c r="I316" s="41"/>
      <c r="J316" s="41"/>
    </row>
    <row r="317" spans="1:10" x14ac:dyDescent="0.25">
      <c r="A317" s="42"/>
      <c r="B317" s="40"/>
      <c r="C317" s="73"/>
      <c r="D317" s="73"/>
      <c r="E317" s="41"/>
      <c r="F317" s="41"/>
      <c r="G317" s="41"/>
      <c r="H317" s="41"/>
      <c r="I317" s="41"/>
      <c r="J317" s="41"/>
    </row>
    <row r="318" spans="1:10" x14ac:dyDescent="0.25">
      <c r="A318" s="42"/>
      <c r="B318" s="40"/>
      <c r="C318" s="73"/>
      <c r="D318" s="73"/>
      <c r="E318" s="41"/>
      <c r="F318" s="41"/>
      <c r="G318" s="41"/>
      <c r="H318" s="41"/>
      <c r="I318" s="41"/>
      <c r="J318" s="41"/>
    </row>
    <row r="319" spans="1:10" x14ac:dyDescent="0.25">
      <c r="A319" s="42"/>
      <c r="B319" s="40"/>
      <c r="C319" s="73"/>
      <c r="D319" s="73"/>
      <c r="E319" s="41"/>
      <c r="F319" s="41"/>
      <c r="G319" s="41"/>
      <c r="H319" s="41"/>
      <c r="I319" s="41"/>
      <c r="J319" s="41"/>
    </row>
    <row r="320" spans="1:10" x14ac:dyDescent="0.25">
      <c r="A320" s="42"/>
      <c r="B320" s="40"/>
      <c r="C320" s="73"/>
      <c r="D320" s="73"/>
      <c r="E320" s="41"/>
      <c r="F320" s="41"/>
      <c r="G320" s="41"/>
      <c r="H320" s="41"/>
      <c r="I320" s="41"/>
      <c r="J320" s="41"/>
    </row>
    <row r="321" spans="1:10" x14ac:dyDescent="0.25">
      <c r="A321" s="38"/>
      <c r="B321" s="43"/>
      <c r="C321" s="73"/>
      <c r="D321" s="73"/>
      <c r="E321" s="41"/>
      <c r="F321" s="41"/>
      <c r="G321" s="41"/>
      <c r="H321" s="41"/>
      <c r="I321" s="40"/>
      <c r="J321" s="41"/>
    </row>
    <row r="322" spans="1:10" x14ac:dyDescent="0.25">
      <c r="A322" s="42"/>
      <c r="B322" s="40"/>
      <c r="C322" s="73"/>
      <c r="D322" s="73"/>
      <c r="E322" s="41"/>
      <c r="F322" s="41"/>
      <c r="G322" s="41"/>
      <c r="H322" s="41"/>
      <c r="I322" s="41"/>
      <c r="J322" s="41"/>
    </row>
    <row r="323" spans="1:10" x14ac:dyDescent="0.25">
      <c r="A323" s="42"/>
      <c r="B323" s="40"/>
      <c r="C323" s="73"/>
      <c r="D323" s="73"/>
      <c r="E323" s="41"/>
      <c r="F323" s="41"/>
      <c r="G323" s="41"/>
      <c r="H323" s="41"/>
      <c r="I323" s="41"/>
      <c r="J323" s="41"/>
    </row>
    <row r="324" spans="1:10" x14ac:dyDescent="0.25">
      <c r="A324" s="42"/>
      <c r="B324" s="40"/>
      <c r="C324" s="73"/>
      <c r="D324" s="73"/>
      <c r="E324" s="41"/>
      <c r="F324" s="41"/>
      <c r="G324" s="41"/>
      <c r="H324" s="41"/>
      <c r="I324" s="41"/>
      <c r="J324" s="41"/>
    </row>
    <row r="325" spans="1:10" x14ac:dyDescent="0.25">
      <c r="A325" s="42"/>
      <c r="B325" s="40"/>
      <c r="C325" s="73"/>
      <c r="D325" s="73"/>
      <c r="E325" s="41"/>
      <c r="F325" s="41"/>
      <c r="G325" s="41"/>
      <c r="H325" s="41"/>
      <c r="I325" s="41"/>
      <c r="J325" s="41"/>
    </row>
    <row r="326" spans="1:10" x14ac:dyDescent="0.25">
      <c r="A326" s="42"/>
      <c r="B326" s="40"/>
      <c r="C326" s="73"/>
      <c r="D326" s="73"/>
      <c r="E326" s="41"/>
      <c r="F326" s="41"/>
      <c r="G326" s="41"/>
      <c r="H326" s="41"/>
      <c r="I326" s="41"/>
      <c r="J326" s="41"/>
    </row>
    <row r="327" spans="1:10" x14ac:dyDescent="0.25">
      <c r="A327" s="38"/>
      <c r="B327" s="41"/>
      <c r="C327" s="73"/>
      <c r="D327" s="73"/>
      <c r="E327" s="40"/>
      <c r="F327" s="40"/>
      <c r="G327" s="41"/>
      <c r="H327" s="41"/>
      <c r="I327" s="40"/>
      <c r="J327" s="40"/>
    </row>
    <row r="328" spans="1:10" x14ac:dyDescent="0.25">
      <c r="A328" s="42"/>
      <c r="B328" s="40"/>
      <c r="C328" s="73"/>
      <c r="D328" s="73"/>
      <c r="E328" s="41"/>
      <c r="F328" s="41"/>
      <c r="G328" s="41"/>
      <c r="H328" s="41"/>
      <c r="I328" s="41"/>
      <c r="J328" s="41"/>
    </row>
    <row r="329" spans="1:10" x14ac:dyDescent="0.25">
      <c r="A329" s="42"/>
      <c r="B329" s="40"/>
      <c r="C329" s="73"/>
      <c r="D329" s="73"/>
      <c r="E329" s="41"/>
      <c r="F329" s="41"/>
      <c r="G329" s="41"/>
      <c r="H329" s="41"/>
      <c r="I329" s="41"/>
      <c r="J329" s="41"/>
    </row>
    <row r="330" spans="1:10" x14ac:dyDescent="0.25">
      <c r="A330" s="42"/>
      <c r="B330" s="40"/>
      <c r="C330" s="73"/>
      <c r="D330" s="73"/>
      <c r="E330" s="41"/>
      <c r="F330" s="41"/>
      <c r="G330" s="41"/>
      <c r="H330" s="41"/>
      <c r="I330" s="41"/>
      <c r="J330" s="41"/>
    </row>
    <row r="331" spans="1:10" x14ac:dyDescent="0.25">
      <c r="A331" s="42"/>
      <c r="B331" s="40"/>
      <c r="C331" s="73"/>
      <c r="D331" s="73"/>
      <c r="E331" s="41"/>
      <c r="F331" s="41"/>
      <c r="G331" s="41"/>
      <c r="H331" s="41"/>
      <c r="I331" s="41"/>
      <c r="J331" s="41"/>
    </row>
    <row r="332" spans="1:10" x14ac:dyDescent="0.25">
      <c r="A332" s="42"/>
      <c r="B332" s="40"/>
      <c r="C332" s="73"/>
      <c r="D332" s="73"/>
      <c r="E332" s="41"/>
      <c r="F332" s="41"/>
      <c r="G332" s="41"/>
      <c r="H332" s="41"/>
      <c r="I332" s="41"/>
      <c r="J332" s="41"/>
    </row>
    <row r="333" spans="1:10" x14ac:dyDescent="0.25">
      <c r="A333" s="38"/>
      <c r="B333" s="41"/>
      <c r="C333" s="73"/>
      <c r="D333" s="73"/>
      <c r="E333" s="41"/>
      <c r="F333" s="41"/>
      <c r="G333" s="40"/>
      <c r="H333" s="41"/>
      <c r="I333" s="41"/>
      <c r="J333" s="41"/>
    </row>
    <row r="334" spans="1:10" x14ac:dyDescent="0.25">
      <c r="A334" s="26"/>
      <c r="B334" s="26"/>
      <c r="C334" s="26"/>
      <c r="D334" s="26"/>
      <c r="E334" s="26"/>
      <c r="F334" s="26"/>
      <c r="G334" s="26"/>
      <c r="H334" s="26"/>
      <c r="I334" s="26"/>
      <c r="J334" s="26"/>
    </row>
    <row r="335" spans="1:10" x14ac:dyDescent="0.25">
      <c r="A335" s="23"/>
    </row>
  </sheetData>
  <mergeCells count="190">
    <mergeCell ref="C328:D328"/>
    <mergeCell ref="C329:D329"/>
    <mergeCell ref="C330:D330"/>
    <mergeCell ref="C331:D331"/>
    <mergeCell ref="C332:D332"/>
    <mergeCell ref="C333:D333"/>
    <mergeCell ref="C322:D322"/>
    <mergeCell ref="C323:D323"/>
    <mergeCell ref="C324:D324"/>
    <mergeCell ref="C325:D325"/>
    <mergeCell ref="C326:D326"/>
    <mergeCell ref="C327:D327"/>
    <mergeCell ref="C316:D316"/>
    <mergeCell ref="C317:D317"/>
    <mergeCell ref="C318:D318"/>
    <mergeCell ref="C319:D319"/>
    <mergeCell ref="C320:D320"/>
    <mergeCell ref="C321:D321"/>
    <mergeCell ref="C310:D310"/>
    <mergeCell ref="C311:D311"/>
    <mergeCell ref="C312:D312"/>
    <mergeCell ref="C313:D313"/>
    <mergeCell ref="C314:D314"/>
    <mergeCell ref="C315:D315"/>
    <mergeCell ref="C304:D304"/>
    <mergeCell ref="C305:D305"/>
    <mergeCell ref="C306:D306"/>
    <mergeCell ref="C307:D307"/>
    <mergeCell ref="C308:D308"/>
    <mergeCell ref="C309:D309"/>
    <mergeCell ref="C298:D298"/>
    <mergeCell ref="C299:D299"/>
    <mergeCell ref="C300:D300"/>
    <mergeCell ref="C301:D301"/>
    <mergeCell ref="C302:D302"/>
    <mergeCell ref="C303:D303"/>
    <mergeCell ref="C295:D295"/>
    <mergeCell ref="C296:D296"/>
    <mergeCell ref="C297:D297"/>
    <mergeCell ref="C286:D286"/>
    <mergeCell ref="C287:D287"/>
    <mergeCell ref="C288:D288"/>
    <mergeCell ref="C289:D289"/>
    <mergeCell ref="C290:D290"/>
    <mergeCell ref="C291:D291"/>
    <mergeCell ref="C284:D284"/>
    <mergeCell ref="C285:D285"/>
    <mergeCell ref="C262:D262"/>
    <mergeCell ref="C263:D263"/>
    <mergeCell ref="C264:D264"/>
    <mergeCell ref="C265:D265"/>
    <mergeCell ref="C292:D292"/>
    <mergeCell ref="C293:D293"/>
    <mergeCell ref="C294:D294"/>
    <mergeCell ref="A279:A283"/>
    <mergeCell ref="B279:B282"/>
    <mergeCell ref="D279:J279"/>
    <mergeCell ref="C280:D280"/>
    <mergeCell ref="F280:F282"/>
    <mergeCell ref="G280:G282"/>
    <mergeCell ref="C256:D256"/>
    <mergeCell ref="C257:D257"/>
    <mergeCell ref="C258:D258"/>
    <mergeCell ref="C259:D259"/>
    <mergeCell ref="C260:D260"/>
    <mergeCell ref="C261:D261"/>
    <mergeCell ref="J280:J282"/>
    <mergeCell ref="C281:D281"/>
    <mergeCell ref="C282:D282"/>
    <mergeCell ref="C283:D283"/>
    <mergeCell ref="C250:D250"/>
    <mergeCell ref="C251:D251"/>
    <mergeCell ref="C252:D252"/>
    <mergeCell ref="C253:D253"/>
    <mergeCell ref="C254:D254"/>
    <mergeCell ref="C255:D255"/>
    <mergeCell ref="C244:D244"/>
    <mergeCell ref="C245:D245"/>
    <mergeCell ref="C246:D246"/>
    <mergeCell ref="C247:D247"/>
    <mergeCell ref="C248:D248"/>
    <mergeCell ref="C249:D249"/>
    <mergeCell ref="C238:D238"/>
    <mergeCell ref="C239:D239"/>
    <mergeCell ref="C240:D240"/>
    <mergeCell ref="C241:D241"/>
    <mergeCell ref="C242:D242"/>
    <mergeCell ref="C243:D243"/>
    <mergeCell ref="C232:D232"/>
    <mergeCell ref="C233:D233"/>
    <mergeCell ref="C234:D234"/>
    <mergeCell ref="C235:D235"/>
    <mergeCell ref="C236:D236"/>
    <mergeCell ref="C237:D237"/>
    <mergeCell ref="C226:D226"/>
    <mergeCell ref="C227:D227"/>
    <mergeCell ref="C228:D228"/>
    <mergeCell ref="C229:D229"/>
    <mergeCell ref="C230:D230"/>
    <mergeCell ref="C231:D231"/>
    <mergeCell ref="C220:D220"/>
    <mergeCell ref="C221:D221"/>
    <mergeCell ref="C222:D222"/>
    <mergeCell ref="C223:D223"/>
    <mergeCell ref="C224:D224"/>
    <mergeCell ref="C225:D225"/>
    <mergeCell ref="C214:D214"/>
    <mergeCell ref="C215:D215"/>
    <mergeCell ref="C216:D216"/>
    <mergeCell ref="C217:D217"/>
    <mergeCell ref="C218:D218"/>
    <mergeCell ref="C219:D219"/>
    <mergeCell ref="C199:D199"/>
    <mergeCell ref="C200:D200"/>
    <mergeCell ref="A211:A215"/>
    <mergeCell ref="B211:B214"/>
    <mergeCell ref="D211:J211"/>
    <mergeCell ref="C212:D212"/>
    <mergeCell ref="F212:F214"/>
    <mergeCell ref="G212:G214"/>
    <mergeCell ref="J212:J214"/>
    <mergeCell ref="C213:D213"/>
    <mergeCell ref="C193:D193"/>
    <mergeCell ref="C194:D194"/>
    <mergeCell ref="C195:D195"/>
    <mergeCell ref="C196:D196"/>
    <mergeCell ref="C197:D197"/>
    <mergeCell ref="C198:D198"/>
    <mergeCell ref="C187:D187"/>
    <mergeCell ref="C188:D188"/>
    <mergeCell ref="C189:D189"/>
    <mergeCell ref="C190:D190"/>
    <mergeCell ref="C191:D191"/>
    <mergeCell ref="C192:D192"/>
    <mergeCell ref="C181:D181"/>
    <mergeCell ref="C182:D182"/>
    <mergeCell ref="C183:D183"/>
    <mergeCell ref="C184:D184"/>
    <mergeCell ref="C185:D185"/>
    <mergeCell ref="C186:D186"/>
    <mergeCell ref="C175:D175"/>
    <mergeCell ref="C176:D176"/>
    <mergeCell ref="C177:D177"/>
    <mergeCell ref="C178:D178"/>
    <mergeCell ref="C179:D179"/>
    <mergeCell ref="C180:D180"/>
    <mergeCell ref="C169:D169"/>
    <mergeCell ref="C170:D170"/>
    <mergeCell ref="C171:D171"/>
    <mergeCell ref="C172:D172"/>
    <mergeCell ref="C173:D173"/>
    <mergeCell ref="C174:D174"/>
    <mergeCell ref="C163:D163"/>
    <mergeCell ref="C164:D164"/>
    <mergeCell ref="C165:D165"/>
    <mergeCell ref="C166:D166"/>
    <mergeCell ref="C167:D167"/>
    <mergeCell ref="C168:D168"/>
    <mergeCell ref="C157:D157"/>
    <mergeCell ref="C158:D158"/>
    <mergeCell ref="C159:D159"/>
    <mergeCell ref="C160:D160"/>
    <mergeCell ref="C161:D161"/>
    <mergeCell ref="C162:D162"/>
    <mergeCell ref="C151:D151"/>
    <mergeCell ref="C152:D152"/>
    <mergeCell ref="C153:D153"/>
    <mergeCell ref="C154:D154"/>
    <mergeCell ref="C155:D155"/>
    <mergeCell ref="C156:D156"/>
    <mergeCell ref="A146:A150"/>
    <mergeCell ref="B146:B149"/>
    <mergeCell ref="D146:J146"/>
    <mergeCell ref="C147:D147"/>
    <mergeCell ref="F147:F149"/>
    <mergeCell ref="G147:G149"/>
    <mergeCell ref="J147:J149"/>
    <mergeCell ref="C148:D148"/>
    <mergeCell ref="C149:D149"/>
    <mergeCell ref="C150:D150"/>
    <mergeCell ref="A1:F1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14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9E63F-1942-4AF3-9261-27AE0B18D1B1}">
  <dimension ref="A1:M57"/>
  <sheetViews>
    <sheetView view="pageBreakPreview" zoomScaleSheetLayoutView="100" workbookViewId="0">
      <pane ySplit="7" topLeftCell="A8" activePane="bottomLeft" state="frozen"/>
      <selection pane="bottomLeft" activeCell="R7" sqref="R7"/>
    </sheetView>
  </sheetViews>
  <sheetFormatPr defaultColWidth="9.140625" defaultRowHeight="15" x14ac:dyDescent="0.25"/>
  <cols>
    <col min="1" max="1" width="26.28515625" style="8" customWidth="1"/>
    <col min="2" max="2" width="9.42578125" style="8" bestFit="1" customWidth="1"/>
    <col min="3" max="4" width="9.140625" style="8"/>
    <col min="5" max="6" width="9.140625" style="8" customWidth="1"/>
    <col min="7" max="8" width="9.140625" style="8"/>
    <col min="9" max="9" width="11.140625" style="8" customWidth="1"/>
    <col min="10" max="10" width="9.140625" style="8" customWidth="1"/>
    <col min="11" max="16384" width="9.140625" style="8"/>
  </cols>
  <sheetData>
    <row r="1" spans="1:13" x14ac:dyDescent="0.25">
      <c r="A1" s="62" t="s">
        <v>51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3" ht="15.75" thickBot="1" x14ac:dyDescent="0.3">
      <c r="A2" s="74" t="s">
        <v>75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3" ht="15.75" customHeight="1" thickBot="1" x14ac:dyDescent="0.3">
      <c r="A3" s="75" t="s">
        <v>52</v>
      </c>
      <c r="B3" s="78" t="s">
        <v>53</v>
      </c>
      <c r="C3" s="81" t="s">
        <v>54</v>
      </c>
      <c r="D3" s="82"/>
      <c r="E3" s="82"/>
      <c r="F3" s="82"/>
      <c r="G3" s="82"/>
      <c r="H3" s="82"/>
      <c r="I3" s="82"/>
      <c r="J3" s="82"/>
      <c r="K3" s="82"/>
      <c r="L3" s="83"/>
    </row>
    <row r="4" spans="1:13" ht="81" customHeight="1" x14ac:dyDescent="0.25">
      <c r="A4" s="76"/>
      <c r="B4" s="79"/>
      <c r="C4" s="84" t="s">
        <v>55</v>
      </c>
      <c r="D4" s="87" t="s">
        <v>56</v>
      </c>
      <c r="E4" s="87" t="s">
        <v>57</v>
      </c>
      <c r="F4" s="87" t="s">
        <v>58</v>
      </c>
      <c r="G4" s="87" t="s">
        <v>59</v>
      </c>
      <c r="H4" s="87" t="s">
        <v>60</v>
      </c>
      <c r="I4" s="87" t="s">
        <v>61</v>
      </c>
      <c r="J4" s="87" t="s">
        <v>62</v>
      </c>
      <c r="K4" s="87" t="s">
        <v>63</v>
      </c>
      <c r="L4" s="87" t="s">
        <v>64</v>
      </c>
    </row>
    <row r="5" spans="1:13" x14ac:dyDescent="0.25">
      <c r="A5" s="76"/>
      <c r="B5" s="79"/>
      <c r="C5" s="85"/>
      <c r="D5" s="88"/>
      <c r="E5" s="88"/>
      <c r="F5" s="88"/>
      <c r="G5" s="88"/>
      <c r="H5" s="88"/>
      <c r="I5" s="88"/>
      <c r="J5" s="88"/>
      <c r="K5" s="88"/>
      <c r="L5" s="88"/>
    </row>
    <row r="6" spans="1:13" ht="11.25" customHeight="1" thickBot="1" x14ac:dyDescent="0.3">
      <c r="A6" s="76"/>
      <c r="B6" s="80"/>
      <c r="C6" s="86"/>
      <c r="D6" s="89"/>
      <c r="E6" s="89"/>
      <c r="F6" s="89"/>
      <c r="G6" s="89"/>
      <c r="H6" s="89"/>
      <c r="I6" s="89"/>
      <c r="J6" s="89"/>
      <c r="K6" s="89"/>
      <c r="L6" s="89"/>
    </row>
    <row r="7" spans="1:13" ht="15.75" thickBot="1" x14ac:dyDescent="0.3">
      <c r="A7" s="77"/>
      <c r="B7" s="27">
        <v>1</v>
      </c>
      <c r="C7" s="25">
        <v>2</v>
      </c>
      <c r="D7" s="27">
        <v>3</v>
      </c>
      <c r="E7" s="27">
        <v>4</v>
      </c>
      <c r="F7" s="27">
        <v>5</v>
      </c>
      <c r="G7" s="27">
        <v>6</v>
      </c>
      <c r="H7" s="27">
        <v>7</v>
      </c>
      <c r="I7" s="27">
        <v>8</v>
      </c>
      <c r="J7" s="27">
        <v>9</v>
      </c>
      <c r="K7" s="28">
        <v>10</v>
      </c>
      <c r="L7" s="27">
        <v>11</v>
      </c>
    </row>
    <row r="8" spans="1:13" ht="31.5" customHeight="1" thickBot="1" x14ac:dyDescent="0.3">
      <c r="A8" s="50" t="s">
        <v>65</v>
      </c>
      <c r="B8" s="51"/>
      <c r="C8" s="25"/>
      <c r="D8" s="27"/>
      <c r="E8" s="27"/>
      <c r="F8" s="27"/>
      <c r="G8" s="27"/>
      <c r="H8" s="27"/>
      <c r="I8" s="27"/>
      <c r="J8" s="27"/>
      <c r="K8" s="27"/>
      <c r="L8" s="27"/>
    </row>
    <row r="9" spans="1:13" s="22" customFormat="1" ht="27" customHeight="1" thickBot="1" x14ac:dyDescent="0.3">
      <c r="A9" s="59" t="s">
        <v>66</v>
      </c>
      <c r="B9" s="58">
        <f>D9+E9+F9+G9+H9</f>
        <v>1063611.03706</v>
      </c>
      <c r="C9" s="58"/>
      <c r="D9" s="58">
        <f>SUM(D10:D13)</f>
        <v>123857.90851000001</v>
      </c>
      <c r="E9" s="58">
        <f>SUM(E10:E13)</f>
        <v>559293.55576000002</v>
      </c>
      <c r="F9" s="58">
        <f>SUM(F10:F13)</f>
        <v>165496.19414000001</v>
      </c>
      <c r="G9" s="58">
        <f>SUM(G10:G13)</f>
        <v>189869.11828</v>
      </c>
      <c r="H9" s="58">
        <f>SUM(H10:H13)</f>
        <v>25094.260369999996</v>
      </c>
      <c r="I9" s="58"/>
      <c r="J9" s="58"/>
      <c r="K9" s="58"/>
      <c r="L9" s="58"/>
    </row>
    <row r="10" spans="1:13" ht="12.95" customHeight="1" thickBot="1" x14ac:dyDescent="0.3">
      <c r="A10" s="53" t="s">
        <v>11</v>
      </c>
      <c r="B10" s="52">
        <f t="shared" ref="B10:B49" si="0">D10+E10+F10+G10+H10</f>
        <v>800102.45595000009</v>
      </c>
      <c r="C10" s="52"/>
      <c r="D10" s="52">
        <v>91765.780190000005</v>
      </c>
      <c r="E10" s="52">
        <v>429084.56875999999</v>
      </c>
      <c r="F10" s="52">
        <v>126063.39955</v>
      </c>
      <c r="G10" s="52">
        <v>133536.89161000002</v>
      </c>
      <c r="H10" s="52">
        <v>19651.815839999999</v>
      </c>
      <c r="I10" s="54"/>
      <c r="J10" s="54"/>
      <c r="K10" s="54"/>
      <c r="L10" s="54"/>
      <c r="M10" s="1"/>
    </row>
    <row r="11" spans="1:13" ht="12.95" customHeight="1" thickBot="1" x14ac:dyDescent="0.3">
      <c r="A11" s="53" t="s">
        <v>12</v>
      </c>
      <c r="B11" s="52">
        <f t="shared" si="0"/>
        <v>124067.98973999999</v>
      </c>
      <c r="C11" s="52"/>
      <c r="D11" s="52">
        <v>13765.97992</v>
      </c>
      <c r="E11" s="52">
        <v>56098.741630000004</v>
      </c>
      <c r="F11" s="52">
        <v>16874.787270000001</v>
      </c>
      <c r="G11" s="52">
        <v>35059.272979999994</v>
      </c>
      <c r="H11" s="52">
        <v>2269.2079400000002</v>
      </c>
      <c r="I11" s="54"/>
      <c r="J11" s="54"/>
      <c r="K11" s="54"/>
      <c r="L11" s="54"/>
    </row>
    <row r="12" spans="1:13" ht="12.95" customHeight="1" thickBot="1" x14ac:dyDescent="0.3">
      <c r="A12" s="53" t="s">
        <v>13</v>
      </c>
      <c r="B12" s="52">
        <f t="shared" si="0"/>
        <v>95567.279559999995</v>
      </c>
      <c r="C12" s="52"/>
      <c r="D12" s="52">
        <v>12755.09152</v>
      </c>
      <c r="E12" s="52">
        <v>55728.720589999997</v>
      </c>
      <c r="F12" s="52">
        <v>16944.65943</v>
      </c>
      <c r="G12" s="52">
        <v>7782.3803800000005</v>
      </c>
      <c r="H12" s="52">
        <v>2356.4276399999999</v>
      </c>
      <c r="I12" s="54"/>
      <c r="J12" s="54"/>
      <c r="K12" s="54"/>
      <c r="L12" s="54"/>
    </row>
    <row r="13" spans="1:13" ht="12.95" customHeight="1" thickBot="1" x14ac:dyDescent="0.3">
      <c r="A13" s="13" t="s">
        <v>14</v>
      </c>
      <c r="B13" s="52">
        <f t="shared" si="0"/>
        <v>43873.311809999999</v>
      </c>
      <c r="C13" s="52"/>
      <c r="D13" s="52">
        <v>5571.0568800000001</v>
      </c>
      <c r="E13" s="52">
        <v>18381.52478</v>
      </c>
      <c r="F13" s="52">
        <v>5613.34789</v>
      </c>
      <c r="G13" s="52">
        <v>13490.57331</v>
      </c>
      <c r="H13" s="52">
        <v>816.80894999999998</v>
      </c>
      <c r="I13" s="54"/>
      <c r="J13" s="54"/>
      <c r="K13" s="54"/>
      <c r="L13" s="54"/>
    </row>
    <row r="14" spans="1:13" ht="12.95" customHeight="1" thickBot="1" x14ac:dyDescent="0.3">
      <c r="A14" s="53"/>
      <c r="B14" s="52"/>
      <c r="C14" s="52"/>
      <c r="D14" s="52"/>
      <c r="E14" s="52"/>
      <c r="F14" s="52"/>
      <c r="G14" s="52"/>
      <c r="H14" s="52"/>
      <c r="I14" s="55"/>
      <c r="J14" s="52"/>
      <c r="K14" s="52"/>
      <c r="L14" s="52"/>
    </row>
    <row r="15" spans="1:13" s="22" customFormat="1" ht="27" customHeight="1" thickBot="1" x14ac:dyDescent="0.3">
      <c r="A15" s="59" t="s">
        <v>67</v>
      </c>
      <c r="B15" s="58">
        <f t="shared" si="0"/>
        <v>82989.689880000005</v>
      </c>
      <c r="C15" s="58"/>
      <c r="D15" s="58">
        <f>SUM(D16:D19)</f>
        <v>11619.131539999998</v>
      </c>
      <c r="E15" s="58">
        <f>SUM(E16:E19)</f>
        <v>43850.223950000007</v>
      </c>
      <c r="F15" s="58">
        <f>SUM(F16:F19)</f>
        <v>13143.689240000002</v>
      </c>
      <c r="G15" s="58">
        <f>SUM(G16:G19)</f>
        <v>12038.67684</v>
      </c>
      <c r="H15" s="58">
        <f>SUM(H16:H19)</f>
        <v>2337.9683100000002</v>
      </c>
      <c r="I15" s="55"/>
      <c r="J15" s="58"/>
      <c r="K15" s="58"/>
      <c r="L15" s="58"/>
    </row>
    <row r="16" spans="1:13" ht="12.95" customHeight="1" thickBot="1" x14ac:dyDescent="0.3">
      <c r="A16" s="53" t="s">
        <v>11</v>
      </c>
      <c r="B16" s="52">
        <f t="shared" si="0"/>
        <v>32347.368680000003</v>
      </c>
      <c r="C16" s="52"/>
      <c r="D16" s="52">
        <v>5896.6513399999994</v>
      </c>
      <c r="E16" s="52">
        <v>17349.354480000002</v>
      </c>
      <c r="F16" s="52">
        <v>5116.6707400000005</v>
      </c>
      <c r="G16" s="52">
        <v>2615.5741600000001</v>
      </c>
      <c r="H16" s="52">
        <v>1369.11796</v>
      </c>
      <c r="I16" s="54"/>
      <c r="J16" s="54"/>
      <c r="K16" s="54"/>
      <c r="L16" s="54"/>
    </row>
    <row r="17" spans="1:12" ht="12.95" customHeight="1" thickBot="1" x14ac:dyDescent="0.3">
      <c r="A17" s="53" t="s">
        <v>12</v>
      </c>
      <c r="B17" s="52">
        <f>D17+E17+F17+G17+H17</f>
        <v>25449.423610000002</v>
      </c>
      <c r="C17" s="52"/>
      <c r="D17" s="52">
        <v>3110.9761899999999</v>
      </c>
      <c r="E17" s="52">
        <v>15007.33101</v>
      </c>
      <c r="F17" s="52">
        <v>4524.1552599999995</v>
      </c>
      <c r="G17" s="52">
        <v>2306.4247700000001</v>
      </c>
      <c r="H17" s="52">
        <v>500.53638000000001</v>
      </c>
      <c r="I17" s="54"/>
      <c r="J17" s="54"/>
      <c r="K17" s="54"/>
      <c r="L17" s="54"/>
    </row>
    <row r="18" spans="1:12" ht="12.95" customHeight="1" thickBot="1" x14ac:dyDescent="0.3">
      <c r="A18" s="53" t="s">
        <v>13</v>
      </c>
      <c r="B18" s="52">
        <f t="shared" si="0"/>
        <v>12099.783869999999</v>
      </c>
      <c r="C18" s="52"/>
      <c r="D18" s="52">
        <v>628.73640999999998</v>
      </c>
      <c r="E18" s="52">
        <v>6717.2625599999992</v>
      </c>
      <c r="F18" s="52">
        <v>2046.4447</v>
      </c>
      <c r="G18" s="52">
        <v>2387.0938700000002</v>
      </c>
      <c r="H18" s="52">
        <v>320.24633</v>
      </c>
      <c r="I18" s="54"/>
      <c r="J18" s="54"/>
      <c r="K18" s="54"/>
      <c r="L18" s="54"/>
    </row>
    <row r="19" spans="1:12" ht="12.95" customHeight="1" thickBot="1" x14ac:dyDescent="0.3">
      <c r="A19" s="13" t="s">
        <v>14</v>
      </c>
      <c r="B19" s="52">
        <f t="shared" si="0"/>
        <v>13093.113719999999</v>
      </c>
      <c r="C19" s="52"/>
      <c r="D19" s="52">
        <v>1982.7675999999999</v>
      </c>
      <c r="E19" s="52">
        <v>4776.2759000000005</v>
      </c>
      <c r="F19" s="52">
        <v>1456.4185400000001</v>
      </c>
      <c r="G19" s="52">
        <v>4729.5840399999997</v>
      </c>
      <c r="H19" s="52">
        <v>148.06764000000001</v>
      </c>
      <c r="I19" s="54"/>
      <c r="J19" s="54"/>
      <c r="K19" s="54"/>
      <c r="L19" s="54"/>
    </row>
    <row r="20" spans="1:12" ht="12.95" customHeight="1" thickBot="1" x14ac:dyDescent="0.3">
      <c r="A20" s="53"/>
      <c r="B20" s="52"/>
      <c r="C20" s="52"/>
      <c r="D20" s="52"/>
      <c r="E20" s="52"/>
      <c r="F20" s="52"/>
      <c r="G20" s="52"/>
      <c r="H20" s="52"/>
      <c r="I20" s="55"/>
      <c r="J20" s="52"/>
      <c r="K20" s="52"/>
      <c r="L20" s="52"/>
    </row>
    <row r="21" spans="1:12" ht="27" customHeight="1" thickBot="1" x14ac:dyDescent="0.3">
      <c r="A21" s="59" t="s">
        <v>84</v>
      </c>
      <c r="B21" s="58">
        <f t="shared" si="0"/>
        <v>574269.61885999993</v>
      </c>
      <c r="C21" s="58"/>
      <c r="D21" s="58">
        <f>SUM(D22:D25)</f>
        <v>75632.790290000004</v>
      </c>
      <c r="E21" s="58">
        <f>SUM(E22:E25)</f>
        <v>352268.31063999992</v>
      </c>
      <c r="F21" s="58">
        <f>SUM(F22:F25)</f>
        <v>104474.07429999999</v>
      </c>
      <c r="G21" s="58">
        <f>SUM(G22:G25)</f>
        <v>22151.110619999996</v>
      </c>
      <c r="H21" s="58">
        <f>SUM(H22:H25)</f>
        <v>19743.333009999998</v>
      </c>
      <c r="I21" s="55"/>
      <c r="J21" s="52"/>
      <c r="K21" s="52"/>
      <c r="L21" s="52"/>
    </row>
    <row r="22" spans="1:12" ht="12.95" customHeight="1" thickBot="1" x14ac:dyDescent="0.3">
      <c r="A22" s="53" t="s">
        <v>11</v>
      </c>
      <c r="B22" s="52">
        <f t="shared" si="0"/>
        <v>438712.21007999999</v>
      </c>
      <c r="C22" s="52"/>
      <c r="D22" s="52">
        <v>39316.173990000003</v>
      </c>
      <c r="E22" s="52">
        <v>289080.90432999999</v>
      </c>
      <c r="F22" s="52">
        <v>85270.680989999993</v>
      </c>
      <c r="G22" s="52">
        <v>8862.2239100000006</v>
      </c>
      <c r="H22" s="52">
        <v>16182.226859999999</v>
      </c>
      <c r="I22" s="54"/>
      <c r="J22" s="54"/>
      <c r="K22" s="54"/>
      <c r="L22" s="54"/>
    </row>
    <row r="23" spans="1:12" ht="12.95" customHeight="1" thickBot="1" x14ac:dyDescent="0.3">
      <c r="A23" s="53" t="s">
        <v>12</v>
      </c>
      <c r="B23" s="52">
        <f t="shared" si="0"/>
        <v>55157.601369999997</v>
      </c>
      <c r="C23" s="52"/>
      <c r="D23" s="52">
        <v>13084.873879999999</v>
      </c>
      <c r="E23" s="52">
        <v>25367.871649999997</v>
      </c>
      <c r="F23" s="52">
        <v>7662.0540700000001</v>
      </c>
      <c r="G23" s="52">
        <v>7159.2500599999994</v>
      </c>
      <c r="H23" s="52">
        <v>1883.5517099999997</v>
      </c>
      <c r="I23" s="54"/>
      <c r="J23" s="54"/>
      <c r="K23" s="54"/>
      <c r="L23" s="54"/>
    </row>
    <row r="24" spans="1:12" ht="12.95" customHeight="1" thickBot="1" x14ac:dyDescent="0.3">
      <c r="A24" s="53" t="s">
        <v>13</v>
      </c>
      <c r="B24" s="52">
        <f t="shared" si="0"/>
        <v>53064.278330000001</v>
      </c>
      <c r="C24" s="52"/>
      <c r="D24" s="52">
        <v>12854.212660000001</v>
      </c>
      <c r="E24" s="52">
        <v>27261.566800000001</v>
      </c>
      <c r="F24" s="52">
        <v>8308.984269999999</v>
      </c>
      <c r="G24" s="52">
        <v>3625.9587499999998</v>
      </c>
      <c r="H24" s="52">
        <v>1013.55585</v>
      </c>
      <c r="I24" s="54"/>
      <c r="J24" s="54"/>
      <c r="K24" s="54"/>
      <c r="L24" s="54"/>
    </row>
    <row r="25" spans="1:12" ht="12.95" customHeight="1" thickBot="1" x14ac:dyDescent="0.3">
      <c r="A25" s="13" t="s">
        <v>14</v>
      </c>
      <c r="B25" s="52">
        <f t="shared" si="0"/>
        <v>27335.529079999997</v>
      </c>
      <c r="C25" s="52"/>
      <c r="D25" s="52">
        <v>10377.529759999999</v>
      </c>
      <c r="E25" s="52">
        <v>10557.967859999999</v>
      </c>
      <c r="F25" s="52">
        <v>3232.3549700000003</v>
      </c>
      <c r="G25" s="52">
        <v>2503.6778999999997</v>
      </c>
      <c r="H25" s="52">
        <v>663.99859000000004</v>
      </c>
      <c r="I25" s="54"/>
      <c r="J25" s="54"/>
      <c r="K25" s="54"/>
      <c r="L25" s="54"/>
    </row>
    <row r="26" spans="1:12" ht="12.95" customHeight="1" thickBot="1" x14ac:dyDescent="0.3">
      <c r="A26" s="53"/>
      <c r="B26" s="52"/>
      <c r="C26" s="52"/>
      <c r="D26" s="52"/>
      <c r="E26" s="52"/>
      <c r="F26" s="52"/>
      <c r="G26" s="52"/>
      <c r="H26" s="52"/>
      <c r="I26" s="55"/>
      <c r="J26" s="52"/>
      <c r="K26" s="52"/>
      <c r="L26" s="52"/>
    </row>
    <row r="27" spans="1:12" ht="12.95" customHeight="1" thickBot="1" x14ac:dyDescent="0.3">
      <c r="A27" s="59" t="s">
        <v>68</v>
      </c>
      <c r="B27" s="58">
        <f t="shared" si="0"/>
        <v>74055.233730000007</v>
      </c>
      <c r="C27" s="58"/>
      <c r="D27" s="58">
        <f>SUM(D28:D31)</f>
        <v>10070.50656</v>
      </c>
      <c r="E27" s="58">
        <f>SUM(E28:E31)</f>
        <v>41999.308520000006</v>
      </c>
      <c r="F27" s="58">
        <f>SUM(F28:F31)</f>
        <v>12675.916520000001</v>
      </c>
      <c r="G27" s="58">
        <f>SUM(G28:G31)</f>
        <v>7424.2673499999992</v>
      </c>
      <c r="H27" s="58">
        <f>SUM(H28:H31)</f>
        <v>1885.23478</v>
      </c>
      <c r="I27" s="55"/>
      <c r="J27" s="52"/>
      <c r="K27" s="52"/>
      <c r="L27" s="52"/>
    </row>
    <row r="28" spans="1:12" ht="12.95" customHeight="1" thickBot="1" x14ac:dyDescent="0.3">
      <c r="A28" s="53" t="s">
        <v>11</v>
      </c>
      <c r="B28" s="52">
        <f t="shared" si="0"/>
        <v>22844.643339999999</v>
      </c>
      <c r="C28" s="52"/>
      <c r="D28" s="52">
        <v>3528.8435700000005</v>
      </c>
      <c r="E28" s="52">
        <v>11630.519029999999</v>
      </c>
      <c r="F28" s="52">
        <v>3437.1807100000001</v>
      </c>
      <c r="G28" s="52">
        <v>3647.1213199999997</v>
      </c>
      <c r="H28" s="52">
        <v>600.97871000000009</v>
      </c>
      <c r="I28" s="54"/>
      <c r="J28" s="54"/>
      <c r="K28" s="54"/>
      <c r="L28" s="54"/>
    </row>
    <row r="29" spans="1:12" ht="12.95" customHeight="1" thickBot="1" x14ac:dyDescent="0.3">
      <c r="A29" s="53" t="s">
        <v>12</v>
      </c>
      <c r="B29" s="52">
        <f t="shared" si="0"/>
        <v>20458.499179999999</v>
      </c>
      <c r="C29" s="52"/>
      <c r="D29" s="52">
        <v>3049.3396699999998</v>
      </c>
      <c r="E29" s="52">
        <v>11857.496660000001</v>
      </c>
      <c r="F29" s="52">
        <v>3578.53647</v>
      </c>
      <c r="G29" s="52">
        <v>1424.3201999999999</v>
      </c>
      <c r="H29" s="52">
        <v>548.80618000000004</v>
      </c>
      <c r="I29" s="54"/>
      <c r="J29" s="54"/>
      <c r="K29" s="54"/>
      <c r="L29" s="54"/>
    </row>
    <row r="30" spans="1:12" ht="12.95" customHeight="1" thickBot="1" x14ac:dyDescent="0.3">
      <c r="A30" s="53" t="s">
        <v>13</v>
      </c>
      <c r="B30" s="52">
        <f t="shared" si="0"/>
        <v>20551.896680000002</v>
      </c>
      <c r="C30" s="52"/>
      <c r="D30" s="52">
        <v>1593.4544899999999</v>
      </c>
      <c r="E30" s="52">
        <v>13401.708269999999</v>
      </c>
      <c r="F30" s="52">
        <v>4103.5761600000005</v>
      </c>
      <c r="G30" s="52">
        <v>940.86215000000004</v>
      </c>
      <c r="H30" s="52">
        <v>512.2956099999999</v>
      </c>
      <c r="I30" s="54"/>
      <c r="J30" s="54"/>
      <c r="K30" s="54"/>
      <c r="L30" s="54"/>
    </row>
    <row r="31" spans="1:12" ht="12.95" customHeight="1" thickBot="1" x14ac:dyDescent="0.3">
      <c r="A31" s="13" t="s">
        <v>14</v>
      </c>
      <c r="B31" s="52">
        <f t="shared" si="0"/>
        <v>10200.194529999999</v>
      </c>
      <c r="C31" s="52"/>
      <c r="D31" s="52">
        <v>1898.8688300000001</v>
      </c>
      <c r="E31" s="52">
        <v>5109.5845599999993</v>
      </c>
      <c r="F31" s="52">
        <v>1556.62318</v>
      </c>
      <c r="G31" s="52">
        <v>1411.9636799999998</v>
      </c>
      <c r="H31" s="52">
        <v>223.15427999999997</v>
      </c>
      <c r="I31" s="54"/>
      <c r="J31" s="54"/>
      <c r="K31" s="54"/>
      <c r="L31" s="54"/>
    </row>
    <row r="32" spans="1:12" ht="12.95" customHeight="1" thickBot="1" x14ac:dyDescent="0.3">
      <c r="A32" s="53"/>
      <c r="B32" s="52"/>
      <c r="C32" s="52"/>
      <c r="D32" s="52"/>
      <c r="E32" s="52"/>
      <c r="F32" s="52"/>
      <c r="G32" s="52"/>
      <c r="H32" s="52"/>
      <c r="I32" s="55"/>
      <c r="J32" s="52"/>
      <c r="K32" s="52"/>
      <c r="L32" s="52"/>
    </row>
    <row r="33" spans="1:12" ht="39" customHeight="1" thickBot="1" x14ac:dyDescent="0.3">
      <c r="A33" s="59" t="s">
        <v>69</v>
      </c>
      <c r="B33" s="58">
        <f t="shared" si="0"/>
        <v>41144.625370000002</v>
      </c>
      <c r="C33" s="58"/>
      <c r="D33" s="58">
        <f>SUM(D34:D37)</f>
        <v>4382.4608900000003</v>
      </c>
      <c r="E33" s="58">
        <f>SUM(E34:E37)</f>
        <v>25140.40278</v>
      </c>
      <c r="F33" s="58">
        <f>SUM(F34:F37)</f>
        <v>7629.7827799999995</v>
      </c>
      <c r="G33" s="58">
        <f>SUM(G34:G37)</f>
        <v>2925.8438999999998</v>
      </c>
      <c r="H33" s="58">
        <f>SUM(H34:H37)</f>
        <v>1066.1350199999999</v>
      </c>
      <c r="I33" s="55"/>
      <c r="J33" s="52"/>
      <c r="K33" s="52"/>
      <c r="L33" s="52"/>
    </row>
    <row r="34" spans="1:12" ht="12.95" customHeight="1" thickBot="1" x14ac:dyDescent="0.3">
      <c r="A34" s="53" t="s">
        <v>11</v>
      </c>
      <c r="B34" s="52">
        <f t="shared" si="0"/>
        <v>0</v>
      </c>
      <c r="C34" s="52"/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6"/>
      <c r="J34" s="56"/>
      <c r="K34" s="56"/>
      <c r="L34" s="56"/>
    </row>
    <row r="35" spans="1:12" ht="12.95" customHeight="1" thickBot="1" x14ac:dyDescent="0.3">
      <c r="A35" s="53" t="s">
        <v>12</v>
      </c>
      <c r="B35" s="52">
        <f t="shared" si="0"/>
        <v>19206.840990000001</v>
      </c>
      <c r="C35" s="52"/>
      <c r="D35" s="52">
        <v>2124.20561</v>
      </c>
      <c r="E35" s="52">
        <v>11918.139210000001</v>
      </c>
      <c r="F35" s="52">
        <v>3600.1175099999996</v>
      </c>
      <c r="G35" s="52">
        <v>1068.12474</v>
      </c>
      <c r="H35" s="52">
        <v>496.25391999999999</v>
      </c>
      <c r="I35" s="54"/>
      <c r="J35" s="54"/>
      <c r="K35" s="54"/>
      <c r="L35" s="54"/>
    </row>
    <row r="36" spans="1:12" ht="12.95" customHeight="1" thickBot="1" x14ac:dyDescent="0.3">
      <c r="A36" s="53" t="s">
        <v>13</v>
      </c>
      <c r="B36" s="52">
        <f t="shared" si="0"/>
        <v>17813.740659999999</v>
      </c>
      <c r="C36" s="52"/>
      <c r="D36" s="52">
        <v>1965.4428500000001</v>
      </c>
      <c r="E36" s="52">
        <v>10692.234359999999</v>
      </c>
      <c r="F36" s="52">
        <v>3256.60655</v>
      </c>
      <c r="G36" s="52">
        <v>1402.95198</v>
      </c>
      <c r="H36" s="52">
        <v>496.50491999999997</v>
      </c>
      <c r="I36" s="56"/>
      <c r="J36" s="54"/>
      <c r="K36" s="54"/>
      <c r="L36" s="54"/>
    </row>
    <row r="37" spans="1:12" ht="12.95" customHeight="1" thickBot="1" x14ac:dyDescent="0.3">
      <c r="A37" s="13" t="s">
        <v>14</v>
      </c>
      <c r="B37" s="52">
        <f t="shared" si="0"/>
        <v>4124.0437199999997</v>
      </c>
      <c r="C37" s="52"/>
      <c r="D37" s="52">
        <v>292.81243000000001</v>
      </c>
      <c r="E37" s="52">
        <v>2530.0292100000001</v>
      </c>
      <c r="F37" s="52">
        <v>773.05871999999999</v>
      </c>
      <c r="G37" s="52">
        <v>454.76718</v>
      </c>
      <c r="H37" s="52">
        <v>73.376180000000005</v>
      </c>
      <c r="I37" s="54"/>
      <c r="J37" s="54"/>
      <c r="K37" s="54"/>
      <c r="L37" s="54"/>
    </row>
    <row r="38" spans="1:12" ht="12.95" customHeight="1" thickBot="1" x14ac:dyDescent="0.3">
      <c r="A38" s="53"/>
      <c r="B38" s="52"/>
      <c r="C38" s="52"/>
      <c r="D38" s="52"/>
      <c r="E38" s="52"/>
      <c r="F38" s="52"/>
      <c r="G38" s="52"/>
      <c r="H38" s="52"/>
      <c r="I38" s="55"/>
      <c r="J38" s="52"/>
      <c r="K38" s="52"/>
      <c r="L38" s="52"/>
    </row>
    <row r="39" spans="1:12" ht="26.1" customHeight="1" thickBot="1" x14ac:dyDescent="0.3">
      <c r="A39" s="59" t="s">
        <v>70</v>
      </c>
      <c r="B39" s="58">
        <f t="shared" si="0"/>
        <v>1844.6237100000001</v>
      </c>
      <c r="C39" s="58"/>
      <c r="D39" s="58">
        <f>SUM(D40:D43)</f>
        <v>155.22057000000001</v>
      </c>
      <c r="E39" s="58">
        <f>SUM(E40:E43)</f>
        <v>1158.2315800000001</v>
      </c>
      <c r="F39" s="58">
        <f>SUM(F40:F43)</f>
        <v>352.08644000000004</v>
      </c>
      <c r="G39" s="58">
        <f>SUM(G40:G43)</f>
        <v>139.27829</v>
      </c>
      <c r="H39" s="58">
        <f>SUM(H40:H43)</f>
        <v>39.806830000000005</v>
      </c>
      <c r="I39" s="55"/>
      <c r="J39" s="52"/>
      <c r="K39" s="52"/>
      <c r="L39" s="52"/>
    </row>
    <row r="40" spans="1:12" ht="12.95" customHeight="1" thickBot="1" x14ac:dyDescent="0.3">
      <c r="A40" s="53" t="s">
        <v>11</v>
      </c>
      <c r="B40" s="52">
        <f t="shared" si="0"/>
        <v>0</v>
      </c>
      <c r="C40" s="52"/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6"/>
      <c r="J40" s="56"/>
      <c r="K40" s="56"/>
      <c r="L40" s="56"/>
    </row>
    <row r="41" spans="1:12" ht="12.95" customHeight="1" thickBot="1" x14ac:dyDescent="0.3">
      <c r="A41" s="53" t="s">
        <v>12</v>
      </c>
      <c r="B41" s="52">
        <f t="shared" si="0"/>
        <v>1108.52142</v>
      </c>
      <c r="C41" s="52"/>
      <c r="D41" s="52">
        <v>121.43825</v>
      </c>
      <c r="E41" s="52">
        <v>670.93768999999998</v>
      </c>
      <c r="F41" s="52">
        <v>203.36478</v>
      </c>
      <c r="G41" s="52">
        <v>89.629220000000004</v>
      </c>
      <c r="H41" s="52">
        <v>23.151480000000003</v>
      </c>
      <c r="I41" s="56"/>
      <c r="J41" s="56"/>
      <c r="K41" s="56"/>
      <c r="L41" s="56"/>
    </row>
    <row r="42" spans="1:12" ht="12.95" customHeight="1" thickBot="1" x14ac:dyDescent="0.3">
      <c r="A42" s="53" t="s">
        <v>13</v>
      </c>
      <c r="B42" s="52">
        <f t="shared" si="0"/>
        <v>736.10229000000015</v>
      </c>
      <c r="C42" s="52"/>
      <c r="D42" s="52">
        <v>33.782319999999999</v>
      </c>
      <c r="E42" s="52">
        <v>487.29389000000003</v>
      </c>
      <c r="F42" s="52">
        <v>148.72166000000001</v>
      </c>
      <c r="G42" s="52">
        <v>49.649070000000002</v>
      </c>
      <c r="H42" s="52">
        <v>16.655349999999999</v>
      </c>
      <c r="I42" s="56"/>
      <c r="J42" s="56"/>
      <c r="K42" s="56"/>
      <c r="L42" s="56"/>
    </row>
    <row r="43" spans="1:12" ht="12.95" customHeight="1" thickBot="1" x14ac:dyDescent="0.3">
      <c r="A43" s="13" t="s">
        <v>14</v>
      </c>
      <c r="B43" s="52">
        <f t="shared" si="0"/>
        <v>0</v>
      </c>
      <c r="C43" s="52"/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6"/>
      <c r="J43" s="56"/>
      <c r="K43" s="56"/>
      <c r="L43" s="56"/>
    </row>
    <row r="44" spans="1:12" ht="12.95" customHeight="1" thickBot="1" x14ac:dyDescent="0.3">
      <c r="A44" s="57"/>
      <c r="B44" s="52"/>
      <c r="C44" s="52"/>
      <c r="D44" s="52"/>
      <c r="E44" s="52"/>
      <c r="F44" s="52"/>
      <c r="G44" s="52"/>
      <c r="H44" s="52"/>
      <c r="I44" s="55"/>
      <c r="J44" s="52"/>
      <c r="K44" s="52"/>
      <c r="L44" s="52"/>
    </row>
    <row r="45" spans="1:12" ht="26.1" customHeight="1" thickBot="1" x14ac:dyDescent="0.3">
      <c r="A45" s="59" t="s">
        <v>71</v>
      </c>
      <c r="B45" s="58">
        <f>D45+E45+F45+G45+H45</f>
        <v>2126701.75502</v>
      </c>
      <c r="C45" s="58"/>
      <c r="D45" s="58">
        <f>SUM(D46:D49)</f>
        <v>282682.33729</v>
      </c>
      <c r="E45" s="58">
        <f>SUM(E46:E49)</f>
        <v>1163332.2539600001</v>
      </c>
      <c r="F45" s="58">
        <f>SUM(F46:F49)</f>
        <v>345345.13735999999</v>
      </c>
      <c r="G45" s="58">
        <f>SUM(G46:G49)</f>
        <v>272261.64445999998</v>
      </c>
      <c r="H45" s="58">
        <f>SUM(H46:H49)</f>
        <v>63080.381949999995</v>
      </c>
      <c r="I45" s="55"/>
      <c r="J45" s="58"/>
      <c r="K45" s="58"/>
      <c r="L45" s="58"/>
    </row>
    <row r="46" spans="1:12" ht="12.95" customHeight="1" thickBot="1" x14ac:dyDescent="0.3">
      <c r="A46" s="53" t="s">
        <v>11</v>
      </c>
      <c r="B46" s="52">
        <f>D46+E46+F46+G46+H46</f>
        <v>1492589.8218200002</v>
      </c>
      <c r="C46" s="52"/>
      <c r="D46" s="52">
        <v>170060.32270000002</v>
      </c>
      <c r="E46" s="52">
        <v>848083.67692</v>
      </c>
      <c r="F46" s="52">
        <v>249663.22521999999</v>
      </c>
      <c r="G46" s="52">
        <v>176197.79694999999</v>
      </c>
      <c r="H46" s="52">
        <v>48584.800029999999</v>
      </c>
      <c r="I46" s="55"/>
      <c r="J46" s="52"/>
      <c r="K46" s="52"/>
      <c r="L46" s="52"/>
    </row>
    <row r="47" spans="1:12" ht="12.95" customHeight="1" thickBot="1" x14ac:dyDescent="0.3">
      <c r="A47" s="53" t="s">
        <v>12</v>
      </c>
      <c r="B47" s="52">
        <f>D47+E47+F47+G47+H47</f>
        <v>257835.6342</v>
      </c>
      <c r="C47" s="52"/>
      <c r="D47" s="52">
        <v>37361.914170000004</v>
      </c>
      <c r="E47" s="52">
        <v>127487.86702999999</v>
      </c>
      <c r="F47" s="52">
        <v>38429.74624</v>
      </c>
      <c r="G47" s="52">
        <v>48579.959240000004</v>
      </c>
      <c r="H47" s="52">
        <v>5976.1475200000004</v>
      </c>
      <c r="I47" s="55"/>
      <c r="J47" s="52"/>
      <c r="K47" s="52"/>
      <c r="L47" s="52"/>
    </row>
    <row r="48" spans="1:12" ht="12.95" customHeight="1" thickBot="1" x14ac:dyDescent="0.3">
      <c r="A48" s="53" t="s">
        <v>13</v>
      </c>
      <c r="B48" s="52">
        <f t="shared" si="0"/>
        <v>273052.83537999995</v>
      </c>
      <c r="C48" s="52"/>
      <c r="D48" s="60">
        <v>54582.620629999998</v>
      </c>
      <c r="E48" s="60">
        <v>144021.09417</v>
      </c>
      <c r="F48" s="60">
        <v>43892.593070000003</v>
      </c>
      <c r="G48" s="60">
        <v>24009.86232</v>
      </c>
      <c r="H48" s="60">
        <v>6546.6651899999997</v>
      </c>
      <c r="I48" s="55"/>
      <c r="J48" s="52"/>
      <c r="K48" s="52"/>
      <c r="L48" s="52"/>
    </row>
    <row r="49" spans="1:12" ht="12.95" customHeight="1" thickBot="1" x14ac:dyDescent="0.3">
      <c r="A49" s="13" t="s">
        <v>14</v>
      </c>
      <c r="B49" s="52">
        <f t="shared" si="0"/>
        <v>103223.46361999999</v>
      </c>
      <c r="C49" s="52"/>
      <c r="D49" s="52">
        <v>20677.479789999998</v>
      </c>
      <c r="E49" s="52">
        <v>43739.615840000006</v>
      </c>
      <c r="F49" s="52">
        <v>13359.572830000001</v>
      </c>
      <c r="G49" s="52">
        <v>23474.025949999999</v>
      </c>
      <c r="H49" s="52">
        <v>1972.7692099999999</v>
      </c>
      <c r="I49" s="55"/>
      <c r="J49" s="52"/>
      <c r="K49" s="52"/>
      <c r="L49" s="52"/>
    </row>
    <row r="50" spans="1:12" ht="12.95" customHeight="1" thickBot="1" x14ac:dyDescent="0.3">
      <c r="A50" s="57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</row>
    <row r="51" spans="1:12" ht="12.75" customHeight="1" thickBot="1" x14ac:dyDescent="0.3">
      <c r="A51" s="59" t="s">
        <v>72</v>
      </c>
      <c r="B51" s="58">
        <f>SUM(C51:L51)</f>
        <v>321487.58851000003</v>
      </c>
      <c r="C51" s="58"/>
      <c r="D51" s="58">
        <f>SUM(D52:D55)</f>
        <v>1705.04474</v>
      </c>
      <c r="E51" s="58">
        <f t="shared" ref="E51:H51" si="1">SUM(E52:E55)</f>
        <v>12204.970720000001</v>
      </c>
      <c r="F51" s="58">
        <f t="shared" si="1"/>
        <v>3705.0080599999997</v>
      </c>
      <c r="G51" s="58">
        <f t="shared" si="1"/>
        <v>1773.4743900000001</v>
      </c>
      <c r="H51" s="58">
        <f t="shared" si="1"/>
        <v>227357.09060000003</v>
      </c>
      <c r="I51" s="58"/>
      <c r="J51" s="58">
        <f>SUM(J52:J55)</f>
        <v>23923</v>
      </c>
      <c r="K51" s="58">
        <f>SUM(K52:K55)</f>
        <v>0</v>
      </c>
      <c r="L51" s="58">
        <f>SUM(L52:L55)</f>
        <v>50819</v>
      </c>
    </row>
    <row r="52" spans="1:12" ht="12.95" customHeight="1" thickBot="1" x14ac:dyDescent="0.3">
      <c r="A52" s="53" t="s">
        <v>11</v>
      </c>
      <c r="B52" s="52">
        <f t="shared" ref="B52:B55" si="2">SUM(C52:L52)</f>
        <v>56631</v>
      </c>
      <c r="C52" s="52"/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/>
      <c r="J52" s="52">
        <v>22085</v>
      </c>
      <c r="K52" s="52"/>
      <c r="L52" s="52">
        <v>34546</v>
      </c>
    </row>
    <row r="53" spans="1:12" ht="12.95" customHeight="1" thickBot="1" x14ac:dyDescent="0.3">
      <c r="A53" s="53" t="s">
        <v>12</v>
      </c>
      <c r="B53" s="52">
        <f>SUM(C53:L53)</f>
        <v>49528.650090000003</v>
      </c>
      <c r="C53" s="52"/>
      <c r="D53" s="52">
        <v>1133.5315799999998</v>
      </c>
      <c r="E53" s="52">
        <v>5248.33115</v>
      </c>
      <c r="F53" s="52">
        <v>1582.47326</v>
      </c>
      <c r="G53" s="52">
        <v>706.25228000000004</v>
      </c>
      <c r="H53" s="52">
        <v>35203.061820000003</v>
      </c>
      <c r="I53" s="52"/>
      <c r="J53" s="52">
        <v>372</v>
      </c>
      <c r="K53" s="52"/>
      <c r="L53" s="52">
        <v>5283</v>
      </c>
    </row>
    <row r="54" spans="1:12" ht="12.95" customHeight="1" thickBot="1" x14ac:dyDescent="0.3">
      <c r="A54" s="53" t="s">
        <v>13</v>
      </c>
      <c r="B54" s="52">
        <f t="shared" si="2"/>
        <v>207863.39485000001</v>
      </c>
      <c r="C54" s="52"/>
      <c r="D54" s="52">
        <v>387.50581</v>
      </c>
      <c r="E54" s="52">
        <v>5765.7422800000004</v>
      </c>
      <c r="F54" s="52">
        <v>1759.9849899999999</v>
      </c>
      <c r="G54" s="52">
        <v>560.1463</v>
      </c>
      <c r="H54" s="52">
        <v>191279.01547000001</v>
      </c>
      <c r="I54" s="52"/>
      <c r="J54" s="52">
        <v>1193</v>
      </c>
      <c r="K54" s="52"/>
      <c r="L54" s="52">
        <v>6918</v>
      </c>
    </row>
    <row r="55" spans="1:12" ht="12.95" customHeight="1" thickBot="1" x14ac:dyDescent="0.3">
      <c r="A55" s="13" t="s">
        <v>14</v>
      </c>
      <c r="B55" s="52">
        <f t="shared" si="2"/>
        <v>7464.5435699999998</v>
      </c>
      <c r="C55" s="52"/>
      <c r="D55" s="52">
        <v>184.00735</v>
      </c>
      <c r="E55" s="52">
        <v>1190.8972900000001</v>
      </c>
      <c r="F55" s="52">
        <v>362.54980999999998</v>
      </c>
      <c r="G55" s="52">
        <v>507.07580999999999</v>
      </c>
      <c r="H55" s="52">
        <v>875.01331000000005</v>
      </c>
      <c r="I55" s="52"/>
      <c r="J55" s="52">
        <v>273</v>
      </c>
      <c r="K55" s="52"/>
      <c r="L55" s="52">
        <v>4072</v>
      </c>
    </row>
    <row r="56" spans="1:12" ht="12.95" customHeight="1" thickBot="1" x14ac:dyDescent="0.3">
      <c r="A56" s="59" t="s">
        <v>73</v>
      </c>
      <c r="B56" s="58">
        <f>B45+B51</f>
        <v>2448189.3435300002</v>
      </c>
      <c r="C56" s="58">
        <f t="shared" ref="C56:L56" si="3">C45+C51</f>
        <v>0</v>
      </c>
      <c r="D56" s="58">
        <f t="shared" si="3"/>
        <v>284387.38202999998</v>
      </c>
      <c r="E56" s="58">
        <f t="shared" si="3"/>
        <v>1175537.2246800002</v>
      </c>
      <c r="F56" s="58">
        <f t="shared" si="3"/>
        <v>349050.14542000002</v>
      </c>
      <c r="G56" s="58">
        <f>G45+G51</f>
        <v>274035.11884999997</v>
      </c>
      <c r="H56" s="58">
        <f t="shared" si="3"/>
        <v>290437.47255000001</v>
      </c>
      <c r="I56" s="58"/>
      <c r="J56" s="58">
        <f t="shared" si="3"/>
        <v>23923</v>
      </c>
      <c r="K56" s="58">
        <f t="shared" si="3"/>
        <v>0</v>
      </c>
      <c r="L56" s="58">
        <f t="shared" si="3"/>
        <v>50819</v>
      </c>
    </row>
    <row r="57" spans="1:12" x14ac:dyDescent="0.25">
      <c r="A57" s="26"/>
      <c r="B57" s="26"/>
      <c r="C57" s="26"/>
      <c r="D57" s="30"/>
      <c r="E57" s="30"/>
      <c r="F57" s="30"/>
      <c r="G57" s="30"/>
      <c r="H57" s="30"/>
      <c r="I57" s="26"/>
      <c r="J57" s="26"/>
      <c r="K57" s="26"/>
      <c r="L57" s="26"/>
    </row>
  </sheetData>
  <mergeCells count="15">
    <mergeCell ref="L4:L6"/>
    <mergeCell ref="A1:L1"/>
    <mergeCell ref="A2:L2"/>
    <mergeCell ref="A3:A7"/>
    <mergeCell ref="B3:B6"/>
    <mergeCell ref="C3:L3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9BE1C-8658-416F-8946-8F95898BF565}">
  <dimension ref="A1:L61"/>
  <sheetViews>
    <sheetView view="pageBreakPreview" topLeftCell="A4" zoomScaleNormal="100" zoomScaleSheetLayoutView="100" workbookViewId="0">
      <selection activeCell="H21" sqref="H21"/>
    </sheetView>
  </sheetViews>
  <sheetFormatPr defaultColWidth="9.140625" defaultRowHeight="15" x14ac:dyDescent="0.25"/>
  <cols>
    <col min="1" max="1" width="26.28515625" style="8" customWidth="1"/>
    <col min="2" max="2" width="9.42578125" style="8" bestFit="1" customWidth="1"/>
    <col min="3" max="3" width="9.140625" style="8"/>
    <col min="4" max="4" width="9.85546875" style="8" customWidth="1"/>
    <col min="5" max="5" width="10.7109375" style="8" customWidth="1"/>
    <col min="6" max="8" width="10" style="8" bestFit="1" customWidth="1"/>
    <col min="9" max="9" width="11.140625" style="8" customWidth="1"/>
    <col min="10" max="16384" width="9.140625" style="8"/>
  </cols>
  <sheetData>
    <row r="1" spans="1:12" x14ac:dyDescent="0.25">
      <c r="A1" s="62" t="s">
        <v>51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5.75" thickBot="1" x14ac:dyDescent="0.3">
      <c r="A2" s="74" t="s">
        <v>76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15.75" customHeight="1" thickBot="1" x14ac:dyDescent="0.3">
      <c r="A3" s="75" t="s">
        <v>52</v>
      </c>
      <c r="B3" s="78" t="s">
        <v>53</v>
      </c>
      <c r="C3" s="81" t="s">
        <v>54</v>
      </c>
      <c r="D3" s="82"/>
      <c r="E3" s="82"/>
      <c r="F3" s="82"/>
      <c r="G3" s="82"/>
      <c r="H3" s="82"/>
      <c r="I3" s="82"/>
      <c r="J3" s="82"/>
      <c r="K3" s="82"/>
      <c r="L3" s="83"/>
    </row>
    <row r="4" spans="1:12" ht="81" customHeight="1" x14ac:dyDescent="0.25">
      <c r="A4" s="76"/>
      <c r="B4" s="79"/>
      <c r="C4" s="84" t="s">
        <v>55</v>
      </c>
      <c r="D4" s="87" t="s">
        <v>56</v>
      </c>
      <c r="E4" s="87" t="s">
        <v>57</v>
      </c>
      <c r="F4" s="87" t="s">
        <v>58</v>
      </c>
      <c r="G4" s="87" t="s">
        <v>59</v>
      </c>
      <c r="H4" s="87" t="s">
        <v>60</v>
      </c>
      <c r="I4" s="87" t="s">
        <v>61</v>
      </c>
      <c r="J4" s="87" t="s">
        <v>62</v>
      </c>
      <c r="K4" s="87" t="s">
        <v>63</v>
      </c>
      <c r="L4" s="87" t="s">
        <v>64</v>
      </c>
    </row>
    <row r="5" spans="1:12" x14ac:dyDescent="0.25">
      <c r="A5" s="76"/>
      <c r="B5" s="79"/>
      <c r="C5" s="85"/>
      <c r="D5" s="88"/>
      <c r="E5" s="88"/>
      <c r="F5" s="88"/>
      <c r="G5" s="88"/>
      <c r="H5" s="88"/>
      <c r="I5" s="88"/>
      <c r="J5" s="88"/>
      <c r="K5" s="88"/>
      <c r="L5" s="88"/>
    </row>
    <row r="6" spans="1:12" ht="11.25" customHeight="1" thickBot="1" x14ac:dyDescent="0.3">
      <c r="A6" s="76"/>
      <c r="B6" s="80"/>
      <c r="C6" s="86"/>
      <c r="D6" s="89"/>
      <c r="E6" s="89"/>
      <c r="F6" s="89"/>
      <c r="G6" s="89"/>
      <c r="H6" s="89"/>
      <c r="I6" s="89"/>
      <c r="J6" s="89"/>
      <c r="K6" s="89"/>
      <c r="L6" s="89"/>
    </row>
    <row r="7" spans="1:12" ht="15.75" thickBot="1" x14ac:dyDescent="0.3">
      <c r="A7" s="77"/>
      <c r="B7" s="27">
        <v>1</v>
      </c>
      <c r="C7" s="25">
        <v>2</v>
      </c>
      <c r="D7" s="27">
        <v>3</v>
      </c>
      <c r="E7" s="27">
        <v>4</v>
      </c>
      <c r="F7" s="27">
        <v>5</v>
      </c>
      <c r="G7" s="27">
        <v>6</v>
      </c>
      <c r="H7" s="27">
        <v>7</v>
      </c>
      <c r="I7" s="27">
        <v>8</v>
      </c>
      <c r="J7" s="27">
        <v>9</v>
      </c>
      <c r="K7" s="28">
        <v>10</v>
      </c>
      <c r="L7" s="27">
        <v>11</v>
      </c>
    </row>
    <row r="8" spans="1:12" ht="27" customHeight="1" thickBot="1" x14ac:dyDescent="0.3">
      <c r="A8" s="50" t="s">
        <v>65</v>
      </c>
      <c r="B8" s="51"/>
      <c r="C8" s="25"/>
      <c r="D8" s="27"/>
      <c r="E8" s="27"/>
      <c r="F8" s="27"/>
      <c r="G8" s="27"/>
      <c r="H8" s="27"/>
      <c r="I8" s="27"/>
      <c r="J8" s="27"/>
      <c r="K8" s="27"/>
      <c r="L8" s="27"/>
    </row>
    <row r="9" spans="1:12" s="22" customFormat="1" ht="27" customHeight="1" thickBot="1" x14ac:dyDescent="0.3">
      <c r="A9" s="59" t="s">
        <v>66</v>
      </c>
      <c r="B9" s="58">
        <f>D9+E9+F9+G9+H9</f>
        <v>1155246.410802576</v>
      </c>
      <c r="C9" s="58"/>
      <c r="D9" s="58">
        <f>SUM(D10:D13)</f>
        <v>148486.67174722068</v>
      </c>
      <c r="E9" s="58">
        <f>SUM(E10:E13)</f>
        <v>592033.9265659363</v>
      </c>
      <c r="F9" s="58">
        <f>SUM(F10:F13)</f>
        <v>175879.61861315955</v>
      </c>
      <c r="G9" s="58">
        <f>SUM(G10:G13)</f>
        <v>209484.53209259122</v>
      </c>
      <c r="H9" s="58">
        <f>SUM(H10:H13)</f>
        <v>29361.661783668242</v>
      </c>
      <c r="I9" s="58"/>
      <c r="J9" s="58"/>
      <c r="K9" s="58"/>
      <c r="L9" s="58"/>
    </row>
    <row r="10" spans="1:12" ht="12.95" customHeight="1" thickBot="1" x14ac:dyDescent="0.3">
      <c r="A10" s="53" t="s">
        <v>11</v>
      </c>
      <c r="B10" s="52">
        <f t="shared" ref="B10:B49" si="0">D10+E10+F10+G10+H10</f>
        <v>873219.36243129999</v>
      </c>
      <c r="C10" s="52"/>
      <c r="D10" s="52">
        <v>109574.80719712382</v>
      </c>
      <c r="E10" s="52">
        <v>454506.66630751145</v>
      </c>
      <c r="F10" s="52">
        <v>134649.7946903496</v>
      </c>
      <c r="G10" s="52">
        <v>151554.74705424448</v>
      </c>
      <c r="H10" s="52">
        <v>22933.347182070647</v>
      </c>
      <c r="I10" s="52"/>
      <c r="J10" s="52"/>
      <c r="K10" s="52"/>
      <c r="L10" s="52"/>
    </row>
    <row r="11" spans="1:12" ht="12.95" customHeight="1" thickBot="1" x14ac:dyDescent="0.3">
      <c r="A11" s="53" t="s">
        <v>12</v>
      </c>
      <c r="B11" s="52">
        <f t="shared" si="0"/>
        <v>131849.6273463539</v>
      </c>
      <c r="C11" s="52"/>
      <c r="D11" s="52">
        <v>17068.623305086392</v>
      </c>
      <c r="E11" s="52">
        <v>58662.434986380693</v>
      </c>
      <c r="F11" s="52">
        <v>17584.982205687993</v>
      </c>
      <c r="G11" s="52">
        <v>35505.054695076549</v>
      </c>
      <c r="H11" s="52">
        <v>3028.5321541222725</v>
      </c>
      <c r="I11" s="52"/>
      <c r="J11" s="52"/>
      <c r="K11" s="52"/>
      <c r="L11" s="52"/>
    </row>
    <row r="12" spans="1:12" ht="12.95" customHeight="1" thickBot="1" x14ac:dyDescent="0.3">
      <c r="A12" s="53" t="s">
        <v>13</v>
      </c>
      <c r="B12" s="52">
        <f t="shared" si="0"/>
        <v>103119.86432984358</v>
      </c>
      <c r="C12" s="52"/>
      <c r="D12" s="52">
        <v>14605.05855831147</v>
      </c>
      <c r="E12" s="52">
        <v>59015.671976151847</v>
      </c>
      <c r="F12" s="52">
        <v>17682.698269901983</v>
      </c>
      <c r="G12" s="52">
        <v>9089.4275008228069</v>
      </c>
      <c r="H12" s="52">
        <v>2727.0080246554571</v>
      </c>
      <c r="I12" s="52"/>
      <c r="J12" s="52"/>
      <c r="K12" s="52"/>
      <c r="L12" s="52"/>
    </row>
    <row r="13" spans="1:12" ht="12.95" customHeight="1" thickBot="1" x14ac:dyDescent="0.3">
      <c r="A13" s="13" t="s">
        <v>14</v>
      </c>
      <c r="B13" s="52">
        <f t="shared" si="0"/>
        <v>47057.5566950785</v>
      </c>
      <c r="C13" s="52"/>
      <c r="D13" s="52">
        <v>7238.1826866989923</v>
      </c>
      <c r="E13" s="52">
        <v>19849.153295892283</v>
      </c>
      <c r="F13" s="52">
        <v>5962.1434472199726</v>
      </c>
      <c r="G13" s="52">
        <v>13335.302842447381</v>
      </c>
      <c r="H13" s="52">
        <v>672.77442281986475</v>
      </c>
      <c r="I13" s="52"/>
      <c r="J13" s="52"/>
      <c r="K13" s="52"/>
      <c r="L13" s="52"/>
    </row>
    <row r="14" spans="1:12" ht="12.95" customHeight="1" thickBot="1" x14ac:dyDescent="0.3">
      <c r="A14" s="53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spans="1:12" s="22" customFormat="1" ht="28.5" customHeight="1" thickBot="1" x14ac:dyDescent="0.3">
      <c r="A15" s="59" t="s">
        <v>67</v>
      </c>
      <c r="B15" s="58">
        <f t="shared" si="0"/>
        <v>89923.845705576779</v>
      </c>
      <c r="C15" s="58"/>
      <c r="D15" s="58">
        <f>SUM(D16:D19)</f>
        <v>14194.391288250339</v>
      </c>
      <c r="E15" s="58">
        <f>SUM(E16:E19)</f>
        <v>46341.499068626101</v>
      </c>
      <c r="F15" s="58">
        <f>SUM(F16:F19)</f>
        <v>13862.230619797268</v>
      </c>
      <c r="G15" s="58">
        <f>SUM(G16:G19)</f>
        <v>12767.393115129968</v>
      </c>
      <c r="H15" s="58">
        <f>SUM(H16:H19)</f>
        <v>2758.3316137731172</v>
      </c>
      <c r="I15" s="58"/>
      <c r="J15" s="58"/>
      <c r="K15" s="58"/>
      <c r="L15" s="58"/>
    </row>
    <row r="16" spans="1:12" ht="12.95" customHeight="1" thickBot="1" x14ac:dyDescent="0.3">
      <c r="A16" s="53" t="s">
        <v>11</v>
      </c>
      <c r="B16" s="52">
        <f t="shared" si="0"/>
        <v>35449.676243532165</v>
      </c>
      <c r="C16" s="52"/>
      <c r="D16" s="52">
        <v>7041.0171673075574</v>
      </c>
      <c r="E16" s="52">
        <v>18377.256702751831</v>
      </c>
      <c r="F16" s="52">
        <v>5465.1759915919165</v>
      </c>
      <c r="G16" s="52">
        <v>2968.4881491635165</v>
      </c>
      <c r="H16" s="52">
        <v>1597.7382327173443</v>
      </c>
      <c r="I16" s="52"/>
      <c r="J16" s="52"/>
      <c r="K16" s="52"/>
      <c r="L16" s="52"/>
    </row>
    <row r="17" spans="1:12" ht="12.95" customHeight="1" thickBot="1" x14ac:dyDescent="0.3">
      <c r="A17" s="53" t="s">
        <v>12</v>
      </c>
      <c r="B17" s="52">
        <f t="shared" si="0"/>
        <v>27268.839059569662</v>
      </c>
      <c r="C17" s="52"/>
      <c r="D17" s="52">
        <v>3857.3411414799498</v>
      </c>
      <c r="E17" s="52">
        <v>15693.160917934478</v>
      </c>
      <c r="F17" s="52">
        <v>4714.5595656963633</v>
      </c>
      <c r="G17" s="52">
        <v>2335.751162200208</v>
      </c>
      <c r="H17" s="52">
        <v>668.0262722586649</v>
      </c>
      <c r="I17" s="52"/>
      <c r="J17" s="52"/>
      <c r="K17" s="52"/>
      <c r="L17" s="52"/>
    </row>
    <row r="18" spans="1:12" ht="12.95" customHeight="1" thickBot="1" x14ac:dyDescent="0.3">
      <c r="A18" s="53" t="s">
        <v>13</v>
      </c>
      <c r="B18" s="52">
        <f t="shared" si="0"/>
        <v>13127.57601522939</v>
      </c>
      <c r="C18" s="52"/>
      <c r="D18" s="52">
        <v>719.92678934478772</v>
      </c>
      <c r="E18" s="52">
        <v>7113.4553175042847</v>
      </c>
      <c r="F18" s="52">
        <v>2135.5793136846823</v>
      </c>
      <c r="G18" s="52">
        <v>2788.0051616062924</v>
      </c>
      <c r="H18" s="52">
        <v>370.6094330893435</v>
      </c>
      <c r="I18" s="52"/>
      <c r="J18" s="52"/>
      <c r="K18" s="52"/>
      <c r="L18" s="52"/>
    </row>
    <row r="19" spans="1:12" ht="12.95" customHeight="1" thickBot="1" x14ac:dyDescent="0.3">
      <c r="A19" s="13" t="s">
        <v>14</v>
      </c>
      <c r="B19" s="52">
        <f t="shared" si="0"/>
        <v>14077.754387245577</v>
      </c>
      <c r="C19" s="52"/>
      <c r="D19" s="52">
        <v>2576.1061901180428</v>
      </c>
      <c r="E19" s="52">
        <v>5157.626130435513</v>
      </c>
      <c r="F19" s="52">
        <v>1546.9157488243045</v>
      </c>
      <c r="G19" s="52">
        <v>4675.1486421599511</v>
      </c>
      <c r="H19" s="52">
        <v>121.95767570776438</v>
      </c>
      <c r="I19" s="52"/>
      <c r="J19" s="52"/>
      <c r="K19" s="52"/>
      <c r="L19" s="52"/>
    </row>
    <row r="20" spans="1:12" ht="12.95" customHeight="1" thickBot="1" x14ac:dyDescent="0.3">
      <c r="A20" s="53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1" spans="1:12" ht="27" customHeight="1" thickBot="1" x14ac:dyDescent="0.3">
      <c r="A21" s="59" t="s">
        <v>84</v>
      </c>
      <c r="B21" s="58">
        <f t="shared" si="0"/>
        <v>622681.07504360657</v>
      </c>
      <c r="C21" s="58"/>
      <c r="D21" s="58">
        <f>SUM(D22:D25)</f>
        <v>91371.930047696544</v>
      </c>
      <c r="E21" s="58">
        <f>SUM(E22:E25)</f>
        <v>373005.77131084312</v>
      </c>
      <c r="F21" s="58">
        <f>SUM(F22:F25)</f>
        <v>111167.2265808477</v>
      </c>
      <c r="G21" s="58">
        <f>SUM(G22:G25)</f>
        <v>24018.064427191777</v>
      </c>
      <c r="H21" s="58">
        <f>SUM(H22:H25)</f>
        <v>23118.082677027545</v>
      </c>
      <c r="I21" s="52"/>
      <c r="J21" s="52"/>
      <c r="K21" s="52"/>
      <c r="L21" s="52"/>
    </row>
    <row r="22" spans="1:12" ht="12.95" customHeight="1" thickBot="1" x14ac:dyDescent="0.3">
      <c r="A22" s="53" t="s">
        <v>11</v>
      </c>
      <c r="B22" s="52">
        <f t="shared" si="0"/>
        <v>473175.43907188438</v>
      </c>
      <c r="C22" s="52"/>
      <c r="D22" s="52">
        <v>46946.28189029757</v>
      </c>
      <c r="E22" s="52">
        <v>306208.164278401</v>
      </c>
      <c r="F22" s="52">
        <v>91078.613851404705</v>
      </c>
      <c r="G22" s="52">
        <v>10057.985376361326</v>
      </c>
      <c r="H22" s="52">
        <v>18884.393675419713</v>
      </c>
      <c r="I22" s="52"/>
      <c r="J22" s="52"/>
      <c r="K22" s="52"/>
      <c r="L22" s="52"/>
    </row>
    <row r="23" spans="1:12" ht="12.95" customHeight="1" thickBot="1" x14ac:dyDescent="0.3">
      <c r="A23" s="53" t="s">
        <v>12</v>
      </c>
      <c r="B23" s="52">
        <f t="shared" si="0"/>
        <v>60499.913859941596</v>
      </c>
      <c r="C23" s="52"/>
      <c r="D23" s="52">
        <v>16224.110782538768</v>
      </c>
      <c r="E23" s="52">
        <v>26527.174731048857</v>
      </c>
      <c r="F23" s="52">
        <v>7984.5204756746698</v>
      </c>
      <c r="G23" s="52">
        <v>7250.2805492012239</v>
      </c>
      <c r="H23" s="52">
        <v>2513.8273214780784</v>
      </c>
      <c r="I23" s="52"/>
      <c r="J23" s="52"/>
      <c r="K23" s="52"/>
      <c r="L23" s="52"/>
    </row>
    <row r="24" spans="1:12" ht="12.95" customHeight="1" thickBot="1" x14ac:dyDescent="0.3">
      <c r="A24" s="53" t="s">
        <v>13</v>
      </c>
      <c r="B24" s="52">
        <f t="shared" si="0"/>
        <v>57666.82213211646</v>
      </c>
      <c r="C24" s="52"/>
      <c r="D24" s="52">
        <v>14718.5559841666</v>
      </c>
      <c r="E24" s="52">
        <v>28869.488959942977</v>
      </c>
      <c r="F24" s="52">
        <v>8670.8890422220647</v>
      </c>
      <c r="G24" s="52">
        <v>4234.9368149361881</v>
      </c>
      <c r="H24" s="52">
        <v>1172.9513308486241</v>
      </c>
      <c r="I24" s="52"/>
      <c r="J24" s="52"/>
      <c r="K24" s="52"/>
      <c r="L24" s="52"/>
    </row>
    <row r="25" spans="1:12" ht="12.95" customHeight="1" thickBot="1" x14ac:dyDescent="0.3">
      <c r="A25" s="13" t="s">
        <v>14</v>
      </c>
      <c r="B25" s="52">
        <f t="shared" si="0"/>
        <v>31338.899979664271</v>
      </c>
      <c r="C25" s="52"/>
      <c r="D25" s="52">
        <v>13482.981390693598</v>
      </c>
      <c r="E25" s="52">
        <v>11400.943341450249</v>
      </c>
      <c r="F25" s="52">
        <v>3433.2032115462584</v>
      </c>
      <c r="G25" s="52">
        <v>2474.8616866930388</v>
      </c>
      <c r="H25" s="52">
        <v>546.91034928113129</v>
      </c>
      <c r="I25" s="52"/>
      <c r="J25" s="52"/>
      <c r="K25" s="52"/>
      <c r="L25" s="52"/>
    </row>
    <row r="26" spans="1:12" ht="12.95" customHeight="1" thickBot="1" x14ac:dyDescent="0.3">
      <c r="A26" s="53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2" ht="18" customHeight="1" thickBot="1" x14ac:dyDescent="0.3">
      <c r="A27" s="59" t="s">
        <v>68</v>
      </c>
      <c r="B27" s="58">
        <f t="shared" si="0"/>
        <v>80337.734035756206</v>
      </c>
      <c r="C27" s="58"/>
      <c r="D27" s="58">
        <f>SUM(D28:D31)</f>
        <v>12286.271161877266</v>
      </c>
      <c r="E27" s="58">
        <f>SUM(E28:E31)</f>
        <v>44428.681189093608</v>
      </c>
      <c r="F27" s="58">
        <f>SUM(F28:F31)</f>
        <v>13336.093964245654</v>
      </c>
      <c r="G27" s="58">
        <f>SUM(G28:G31)</f>
        <v>8076.242495101199</v>
      </c>
      <c r="H27" s="58">
        <f>SUM(H28:H31)</f>
        <v>2210.4452254384751</v>
      </c>
      <c r="I27" s="52"/>
      <c r="J27" s="52"/>
      <c r="K27" s="52"/>
      <c r="L27" s="52"/>
    </row>
    <row r="28" spans="1:12" ht="12.95" customHeight="1" thickBot="1" x14ac:dyDescent="0.3">
      <c r="A28" s="53" t="s">
        <v>11</v>
      </c>
      <c r="B28" s="52">
        <f t="shared" si="0"/>
        <v>25045.128753391091</v>
      </c>
      <c r="C28" s="52"/>
      <c r="D28" s="52">
        <v>4213.6878584910355</v>
      </c>
      <c r="E28" s="52">
        <v>12319.595754812788</v>
      </c>
      <c r="F28" s="52">
        <v>3671.2930046882116</v>
      </c>
      <c r="G28" s="52">
        <v>4139.2198250580668</v>
      </c>
      <c r="H28" s="52">
        <v>701.33231034099458</v>
      </c>
      <c r="I28" s="52"/>
      <c r="J28" s="52"/>
      <c r="K28" s="52"/>
      <c r="L28" s="52"/>
    </row>
    <row r="29" spans="1:12" ht="12.95" customHeight="1" thickBot="1" x14ac:dyDescent="0.3">
      <c r="A29" s="53" t="s">
        <v>12</v>
      </c>
      <c r="B29" s="52">
        <f t="shared" si="0"/>
        <v>22084.319428700674</v>
      </c>
      <c r="C29" s="52"/>
      <c r="D29" s="52">
        <v>3780.917192888543</v>
      </c>
      <c r="E29" s="52">
        <v>12399.380212594551</v>
      </c>
      <c r="F29" s="52">
        <v>3729.1433154378083</v>
      </c>
      <c r="G29" s="52">
        <v>1442.4305556236429</v>
      </c>
      <c r="H29" s="52">
        <v>732.4481521561288</v>
      </c>
      <c r="I29" s="52"/>
      <c r="J29" s="52"/>
      <c r="K29" s="52"/>
      <c r="L29" s="52"/>
    </row>
    <row r="30" spans="1:12" ht="12.95" customHeight="1" thickBot="1" x14ac:dyDescent="0.3">
      <c r="A30" s="53" t="s">
        <v>13</v>
      </c>
      <c r="B30" s="52">
        <f t="shared" si="0"/>
        <v>21990.774852109102</v>
      </c>
      <c r="C30" s="52"/>
      <c r="D30" s="52">
        <v>1824.5652020577847</v>
      </c>
      <c r="E30" s="52">
        <v>14192.158205123465</v>
      </c>
      <c r="F30" s="52">
        <v>4282.3108581559154</v>
      </c>
      <c r="G30" s="52">
        <v>1098.8795051281304</v>
      </c>
      <c r="H30" s="52">
        <v>592.86108164380653</v>
      </c>
      <c r="I30" s="52"/>
      <c r="J30" s="52"/>
      <c r="K30" s="52"/>
      <c r="L30" s="52"/>
    </row>
    <row r="31" spans="1:12" ht="12.95" customHeight="1" thickBot="1" x14ac:dyDescent="0.3">
      <c r="A31" s="13" t="s">
        <v>14</v>
      </c>
      <c r="B31" s="52">
        <f t="shared" si="0"/>
        <v>11217.511001555331</v>
      </c>
      <c r="C31" s="52"/>
      <c r="D31" s="52">
        <v>2467.1009084399034</v>
      </c>
      <c r="E31" s="52">
        <v>5517.5470165628067</v>
      </c>
      <c r="F31" s="52">
        <v>1653.3467859637176</v>
      </c>
      <c r="G31" s="52">
        <v>1395.7126092913588</v>
      </c>
      <c r="H31" s="52">
        <v>183.80368129754513</v>
      </c>
      <c r="I31" s="52"/>
      <c r="J31" s="52"/>
      <c r="K31" s="52"/>
      <c r="L31" s="52"/>
    </row>
    <row r="32" spans="1:12" ht="12.95" customHeight="1" thickBot="1" x14ac:dyDescent="0.3">
      <c r="A32" s="53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</row>
    <row r="33" spans="1:12" ht="39" customHeight="1" thickBot="1" x14ac:dyDescent="0.3">
      <c r="A33" s="59" t="s">
        <v>69</v>
      </c>
      <c r="B33" s="58">
        <f t="shared" si="0"/>
        <v>44220.804950946484</v>
      </c>
      <c r="C33" s="58"/>
      <c r="D33" s="58">
        <f>SUM(D34:D37)</f>
        <v>5264.7727576372918</v>
      </c>
      <c r="E33" s="58">
        <f>SUM(E34:E37)</f>
        <v>26517.703447412619</v>
      </c>
      <c r="F33" s="58">
        <f>SUM(F34:F37)</f>
        <v>7971.177521925878</v>
      </c>
      <c r="G33" s="58">
        <f>SUM(G34:G37)</f>
        <v>3169.8161568625383</v>
      </c>
      <c r="H33" s="58">
        <f>SUM(H34:H37)</f>
        <v>1297.3350671081603</v>
      </c>
      <c r="I33" s="52"/>
      <c r="J33" s="52"/>
      <c r="K33" s="52"/>
      <c r="L33" s="52"/>
    </row>
    <row r="34" spans="1:12" ht="12.95" customHeight="1" thickBot="1" x14ac:dyDescent="0.3">
      <c r="A34" s="53" t="s">
        <v>11</v>
      </c>
      <c r="B34" s="52">
        <f t="shared" si="0"/>
        <v>0</v>
      </c>
      <c r="C34" s="52"/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/>
      <c r="J34" s="52"/>
      <c r="K34" s="52"/>
      <c r="L34" s="52"/>
    </row>
    <row r="35" spans="1:12" ht="12.95" customHeight="1" thickBot="1" x14ac:dyDescent="0.3">
      <c r="A35" s="53" t="s">
        <v>12</v>
      </c>
      <c r="B35" s="52">
        <f t="shared" si="0"/>
        <v>20592.274628543957</v>
      </c>
      <c r="C35" s="52"/>
      <c r="D35" s="52">
        <v>2633.8310523731502</v>
      </c>
      <c r="E35" s="52">
        <v>12462.79410644348</v>
      </c>
      <c r="F35" s="52">
        <v>3751.6326184617883</v>
      </c>
      <c r="G35" s="52">
        <v>1081.7060392695121</v>
      </c>
      <c r="H35" s="52">
        <v>662.31081199602249</v>
      </c>
      <c r="I35" s="52"/>
      <c r="J35" s="52"/>
      <c r="K35" s="52"/>
      <c r="L35" s="52"/>
    </row>
    <row r="36" spans="1:12" ht="12.95" customHeight="1" thickBot="1" x14ac:dyDescent="0.3">
      <c r="A36" s="53" t="s">
        <v>13</v>
      </c>
      <c r="B36" s="52">
        <f t="shared" si="0"/>
        <v>19184.996859186627</v>
      </c>
      <c r="C36" s="52"/>
      <c r="D36" s="52">
        <v>2250.5058370027746</v>
      </c>
      <c r="E36" s="52">
        <v>11322.876050291536</v>
      </c>
      <c r="F36" s="52">
        <v>3398.4507770916266</v>
      </c>
      <c r="G36" s="52">
        <v>1638.5771045215613</v>
      </c>
      <c r="H36" s="52">
        <v>574.58709027912937</v>
      </c>
      <c r="I36" s="52"/>
      <c r="J36" s="52"/>
      <c r="K36" s="52"/>
      <c r="L36" s="52"/>
    </row>
    <row r="37" spans="1:12" ht="12.95" customHeight="1" thickBot="1" x14ac:dyDescent="0.3">
      <c r="A37" s="13" t="s">
        <v>14</v>
      </c>
      <c r="B37" s="52">
        <f t="shared" si="0"/>
        <v>4443.533463215902</v>
      </c>
      <c r="C37" s="52"/>
      <c r="D37" s="52">
        <v>380.43586826136669</v>
      </c>
      <c r="E37" s="52">
        <v>2732.0332906776002</v>
      </c>
      <c r="F37" s="52">
        <v>821.09412637246317</v>
      </c>
      <c r="G37" s="52">
        <v>449.5330130714645</v>
      </c>
      <c r="H37" s="52">
        <v>60.437164833008389</v>
      </c>
      <c r="I37" s="52"/>
      <c r="J37" s="52"/>
      <c r="K37" s="52"/>
      <c r="L37" s="52"/>
    </row>
    <row r="38" spans="1:12" ht="12.95" customHeight="1" thickBot="1" x14ac:dyDescent="0.3">
      <c r="A38" s="53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</row>
    <row r="39" spans="1:12" ht="26.1" customHeight="1" thickBot="1" x14ac:dyDescent="0.3">
      <c r="A39" s="59" t="s">
        <v>70</v>
      </c>
      <c r="B39" s="58">
        <f t="shared" si="0"/>
        <v>1972.941890609166</v>
      </c>
      <c r="C39" s="58"/>
      <c r="D39" s="58">
        <f>SUM(D40:D43)</f>
        <v>189.25494086464252</v>
      </c>
      <c r="E39" s="58">
        <f>SUM(E40:E43)</f>
        <v>1217.6344219226116</v>
      </c>
      <c r="F39" s="58">
        <f>SUM(F40:F43)</f>
        <v>367.12297844996613</v>
      </c>
      <c r="G39" s="58">
        <f>SUM(G40:G43)</f>
        <v>148.75647128437373</v>
      </c>
      <c r="H39" s="58">
        <f>SUM(H40:H43)</f>
        <v>50.173078087571852</v>
      </c>
      <c r="I39" s="52"/>
      <c r="J39" s="52"/>
      <c r="K39" s="52"/>
      <c r="L39" s="52"/>
    </row>
    <row r="40" spans="1:12" ht="12.95" customHeight="1" thickBot="1" x14ac:dyDescent="0.3">
      <c r="A40" s="53" t="s">
        <v>11</v>
      </c>
      <c r="B40" s="52">
        <f t="shared" si="0"/>
        <v>0</v>
      </c>
      <c r="C40" s="52"/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/>
      <c r="J40" s="52"/>
      <c r="K40" s="52"/>
      <c r="L40" s="52"/>
    </row>
    <row r="41" spans="1:12" ht="12.95" customHeight="1" thickBot="1" x14ac:dyDescent="0.3">
      <c r="A41" s="53" t="s">
        <v>12</v>
      </c>
      <c r="B41" s="52">
        <f t="shared" si="0"/>
        <v>1185.7631624253856</v>
      </c>
      <c r="C41" s="52"/>
      <c r="D41" s="52">
        <v>150.57291643055859</v>
      </c>
      <c r="E41" s="52">
        <v>701.59931356623258</v>
      </c>
      <c r="F41" s="52">
        <v>211.92362193041461</v>
      </c>
      <c r="G41" s="52">
        <v>90.768863352997258</v>
      </c>
      <c r="H41" s="52">
        <v>30.898447145182608</v>
      </c>
      <c r="I41" s="52"/>
      <c r="J41" s="52"/>
      <c r="K41" s="52"/>
      <c r="L41" s="52"/>
    </row>
    <row r="42" spans="1:12" ht="12.95" customHeight="1" thickBot="1" x14ac:dyDescent="0.3">
      <c r="A42" s="53" t="s">
        <v>13</v>
      </c>
      <c r="B42" s="52">
        <f t="shared" si="0"/>
        <v>787.17872818378021</v>
      </c>
      <c r="C42" s="52"/>
      <c r="D42" s="52">
        <v>38.682024434083928</v>
      </c>
      <c r="E42" s="52">
        <v>516.03510835637906</v>
      </c>
      <c r="F42" s="52">
        <v>155.19935651955154</v>
      </c>
      <c r="G42" s="52">
        <v>57.987607931376459</v>
      </c>
      <c r="H42" s="52">
        <v>19.274630942389244</v>
      </c>
      <c r="I42" s="52"/>
      <c r="J42" s="52"/>
      <c r="K42" s="52"/>
      <c r="L42" s="52"/>
    </row>
    <row r="43" spans="1:12" ht="12.95" customHeight="1" thickBot="1" x14ac:dyDescent="0.3">
      <c r="A43" s="13" t="s">
        <v>14</v>
      </c>
      <c r="B43" s="52">
        <f t="shared" si="0"/>
        <v>0</v>
      </c>
      <c r="C43" s="52"/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/>
      <c r="J43" s="52"/>
      <c r="K43" s="52"/>
      <c r="L43" s="52"/>
    </row>
    <row r="44" spans="1:12" ht="12.95" customHeight="1" thickBot="1" x14ac:dyDescent="0.3">
      <c r="A44" s="57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</row>
    <row r="45" spans="1:12" ht="26.1" customHeight="1" thickBot="1" x14ac:dyDescent="0.3">
      <c r="A45" s="59" t="s">
        <v>71</v>
      </c>
      <c r="B45" s="58">
        <f>D45+E45+F45+G45+H45</f>
        <v>2311145.4350937936</v>
      </c>
      <c r="C45" s="58"/>
      <c r="D45" s="58">
        <f>SUM(D46:D49)</f>
        <v>338753.86329366418</v>
      </c>
      <c r="E45" s="58">
        <f>SUM(E46:E49)</f>
        <v>1231391.8978035478</v>
      </c>
      <c r="F45" s="58">
        <f>SUM(F46:F49)</f>
        <v>366709.38966281904</v>
      </c>
      <c r="G45" s="58">
        <f>SUM(G46:G49)</f>
        <v>300415.61520914483</v>
      </c>
      <c r="H45" s="58">
        <f>SUM(H46:H49)</f>
        <v>73874.669124617649</v>
      </c>
      <c r="I45" s="58"/>
      <c r="J45" s="58"/>
      <c r="K45" s="58"/>
      <c r="L45" s="58"/>
    </row>
    <row r="46" spans="1:12" ht="12.95" customHeight="1" thickBot="1" x14ac:dyDescent="0.3">
      <c r="A46" s="53" t="s">
        <v>11</v>
      </c>
      <c r="B46" s="52">
        <f t="shared" si="0"/>
        <v>1624732.0260523646</v>
      </c>
      <c r="C46" s="52"/>
      <c r="D46" s="52">
        <v>203064.00744537887</v>
      </c>
      <c r="E46" s="52">
        <v>898330.33581388253</v>
      </c>
      <c r="F46" s="52">
        <v>266668.21724310314</v>
      </c>
      <c r="G46" s="52">
        <v>199971.79975000001</v>
      </c>
      <c r="H46" s="52">
        <v>56697.665800000002</v>
      </c>
      <c r="I46" s="52"/>
      <c r="J46" s="52"/>
      <c r="K46" s="52"/>
      <c r="L46" s="52"/>
    </row>
    <row r="47" spans="1:12" ht="12.95" customHeight="1" thickBot="1" x14ac:dyDescent="0.3">
      <c r="A47" s="53" t="s">
        <v>12</v>
      </c>
      <c r="B47" s="52">
        <f>D47+E47+F47+G47+H47</f>
        <v>276860.21310586436</v>
      </c>
      <c r="C47" s="52"/>
      <c r="D47" s="52">
        <v>46325.538946790759</v>
      </c>
      <c r="E47" s="52">
        <v>133314.01906527436</v>
      </c>
      <c r="F47" s="52">
        <v>40047.106549361852</v>
      </c>
      <c r="G47" s="52">
        <v>49197.65766063497</v>
      </c>
      <c r="H47" s="52">
        <v>7975.8908838024226</v>
      </c>
      <c r="I47" s="52"/>
      <c r="J47" s="52"/>
      <c r="K47" s="52"/>
      <c r="L47" s="52"/>
    </row>
    <row r="48" spans="1:12" ht="12.95" customHeight="1" thickBot="1" x14ac:dyDescent="0.3">
      <c r="A48" s="53" t="s">
        <v>13</v>
      </c>
      <c r="B48" s="52">
        <f t="shared" si="0"/>
        <v>296437.68905779166</v>
      </c>
      <c r="C48" s="52"/>
      <c r="D48" s="52">
        <v>62499.149403770774</v>
      </c>
      <c r="E48" s="52">
        <v>152515.6429431533</v>
      </c>
      <c r="F48" s="52">
        <v>45804.371740058086</v>
      </c>
      <c r="G48" s="52">
        <v>28042.307392635728</v>
      </c>
      <c r="H48" s="52">
        <v>7576.2175781737742</v>
      </c>
      <c r="I48" s="52"/>
      <c r="J48" s="52"/>
      <c r="K48" s="52"/>
      <c r="L48" s="52"/>
    </row>
    <row r="49" spans="1:12" ht="12.95" customHeight="1" thickBot="1" x14ac:dyDescent="0.3">
      <c r="A49" s="13" t="s">
        <v>14</v>
      </c>
      <c r="B49" s="52">
        <f t="shared" si="0"/>
        <v>113115.50687777283</v>
      </c>
      <c r="C49" s="52"/>
      <c r="D49" s="52">
        <v>26865.167497723753</v>
      </c>
      <c r="E49" s="52">
        <v>47231.89998123749</v>
      </c>
      <c r="F49" s="52">
        <v>14189.694130296009</v>
      </c>
      <c r="G49" s="52">
        <v>23203.85040587416</v>
      </c>
      <c r="H49" s="52">
        <v>1624.8948626414422</v>
      </c>
      <c r="I49" s="52"/>
      <c r="J49" s="52"/>
      <c r="K49" s="52"/>
      <c r="L49" s="52"/>
    </row>
    <row r="50" spans="1:12" ht="12.95" customHeight="1" thickBot="1" x14ac:dyDescent="0.3">
      <c r="A50" s="57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</row>
    <row r="51" spans="1:12" ht="12.95" customHeight="1" thickBot="1" x14ac:dyDescent="0.3">
      <c r="A51" s="59" t="s">
        <v>72</v>
      </c>
      <c r="B51" s="58">
        <f>SUM(C51:L51)</f>
        <v>393504.43307160895</v>
      </c>
      <c r="C51" s="58"/>
      <c r="D51" s="58">
        <f>SUM(D52:D55)</f>
        <v>2088.2608421347136</v>
      </c>
      <c r="E51" s="58">
        <f t="shared" ref="E51:H51" si="1">SUM(E52:E55)</f>
        <v>12879.972856855444</v>
      </c>
      <c r="F51" s="58">
        <f t="shared" si="1"/>
        <v>3870.793588381262</v>
      </c>
      <c r="G51" s="58">
        <f t="shared" si="1"/>
        <v>1870.6945408551401</v>
      </c>
      <c r="H51" s="58">
        <f t="shared" si="1"/>
        <v>269063.70367538236</v>
      </c>
      <c r="I51" s="58">
        <f>SUM(I52:I55)</f>
        <v>0</v>
      </c>
      <c r="J51" s="58">
        <f>SUM(J52:J55)</f>
        <v>23798</v>
      </c>
      <c r="K51" s="58">
        <f>SUM(K52:K55)</f>
        <v>0</v>
      </c>
      <c r="L51" s="58">
        <f>SUM(L52:L55)</f>
        <v>79933.007568000001</v>
      </c>
    </row>
    <row r="52" spans="1:12" ht="12.95" customHeight="1" thickBot="1" x14ac:dyDescent="0.3">
      <c r="A52" s="53" t="s">
        <v>11</v>
      </c>
      <c r="B52" s="52">
        <f>SUM(C52:L52)</f>
        <v>77961.138400000011</v>
      </c>
      <c r="C52" s="52"/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/>
      <c r="J52" s="52">
        <v>22069</v>
      </c>
      <c r="K52" s="52"/>
      <c r="L52" s="52">
        <v>55892.138400000011</v>
      </c>
    </row>
    <row r="53" spans="1:12" ht="12.95" customHeight="1" thickBot="1" x14ac:dyDescent="0.3">
      <c r="A53" s="53" t="s">
        <v>12</v>
      </c>
      <c r="B53" s="52">
        <f>SUM(C53:L53)</f>
        <v>63999.658829108826</v>
      </c>
      <c r="C53" s="52"/>
      <c r="D53" s="52">
        <v>1405.4810232092361</v>
      </c>
      <c r="E53" s="52">
        <v>5488.1780932716365</v>
      </c>
      <c r="F53" s="52">
        <v>1649.0734770653535</v>
      </c>
      <c r="G53" s="52">
        <v>715.23233936502811</v>
      </c>
      <c r="H53" s="52">
        <v>46982.739116197576</v>
      </c>
      <c r="I53" s="52"/>
      <c r="J53" s="52">
        <v>256</v>
      </c>
      <c r="K53" s="52"/>
      <c r="L53" s="52">
        <v>7502.95478</v>
      </c>
    </row>
    <row r="54" spans="1:12" ht="12.95" customHeight="1" thickBot="1" x14ac:dyDescent="0.3">
      <c r="A54" s="53" t="s">
        <v>13</v>
      </c>
      <c r="B54" s="52">
        <f t="shared" ref="B54:B55" si="2">SUM(C54:L54)</f>
        <v>242743.19126053702</v>
      </c>
      <c r="C54" s="52"/>
      <c r="D54" s="52">
        <v>443.70869764922844</v>
      </c>
      <c r="E54" s="52">
        <v>6105.813151514697</v>
      </c>
      <c r="F54" s="52">
        <v>1836.6426109826189</v>
      </c>
      <c r="G54" s="52">
        <v>654.2226073642704</v>
      </c>
      <c r="H54" s="52">
        <v>221360.24942182621</v>
      </c>
      <c r="I54" s="52"/>
      <c r="J54" s="52">
        <v>1202</v>
      </c>
      <c r="K54" s="52"/>
      <c r="L54" s="52">
        <v>11140.554771200001</v>
      </c>
    </row>
    <row r="55" spans="1:12" ht="12.95" customHeight="1" thickBot="1" x14ac:dyDescent="0.3">
      <c r="A55" s="13" t="s">
        <v>14</v>
      </c>
      <c r="B55" s="52">
        <f t="shared" si="2"/>
        <v>8800.4445819630491</v>
      </c>
      <c r="C55" s="52"/>
      <c r="D55" s="52">
        <v>239.07112127624907</v>
      </c>
      <c r="E55" s="52">
        <v>1285.9816120691098</v>
      </c>
      <c r="F55" s="52">
        <v>385.07750033328972</v>
      </c>
      <c r="G55" s="52">
        <v>501.23959412584139</v>
      </c>
      <c r="H55" s="52">
        <v>720.71513735855797</v>
      </c>
      <c r="I55" s="52"/>
      <c r="J55" s="52">
        <v>271</v>
      </c>
      <c r="K55" s="52"/>
      <c r="L55" s="52">
        <v>5397.3596168000004</v>
      </c>
    </row>
    <row r="56" spans="1:12" ht="12.95" customHeight="1" thickBot="1" x14ac:dyDescent="0.3">
      <c r="A56" s="59" t="s">
        <v>73</v>
      </c>
      <c r="B56" s="58">
        <f t="shared" ref="B56:L56" si="3">B45+B51</f>
        <v>2704649.8681654027</v>
      </c>
      <c r="C56" s="58">
        <f t="shared" si="3"/>
        <v>0</v>
      </c>
      <c r="D56" s="58">
        <f t="shared" si="3"/>
        <v>340842.12413579889</v>
      </c>
      <c r="E56" s="58">
        <f t="shared" si="3"/>
        <v>1244271.8706604033</v>
      </c>
      <c r="F56" s="58">
        <f t="shared" si="3"/>
        <v>370580.1832512003</v>
      </c>
      <c r="G56" s="58">
        <f t="shared" si="3"/>
        <v>302286.30974999996</v>
      </c>
      <c r="H56" s="58">
        <f t="shared" si="3"/>
        <v>342938.37280000001</v>
      </c>
      <c r="I56" s="58">
        <f t="shared" si="3"/>
        <v>0</v>
      </c>
      <c r="J56" s="58">
        <f t="shared" si="3"/>
        <v>23798</v>
      </c>
      <c r="K56" s="58">
        <f t="shared" si="3"/>
        <v>0</v>
      </c>
      <c r="L56" s="58">
        <f t="shared" si="3"/>
        <v>79933.007568000001</v>
      </c>
    </row>
    <row r="57" spans="1:12" x14ac:dyDescent="0.25">
      <c r="A57" s="26"/>
      <c r="B57" s="26"/>
      <c r="C57" s="26"/>
      <c r="D57" s="48"/>
      <c r="E57" s="48"/>
      <c r="F57" s="48"/>
      <c r="G57" s="48"/>
      <c r="H57" s="48"/>
      <c r="I57" s="26"/>
      <c r="J57" s="26"/>
      <c r="K57" s="26"/>
      <c r="L57" s="26"/>
    </row>
    <row r="58" spans="1:12" x14ac:dyDescent="0.25">
      <c r="D58" s="2"/>
      <c r="E58" s="2"/>
      <c r="F58" s="2"/>
      <c r="G58" s="2"/>
      <c r="H58" s="2"/>
    </row>
    <row r="59" spans="1:12" x14ac:dyDescent="0.25">
      <c r="D59" s="2"/>
      <c r="E59" s="2"/>
      <c r="F59" s="2"/>
      <c r="G59" s="2"/>
      <c r="H59" s="2"/>
    </row>
    <row r="60" spans="1:12" x14ac:dyDescent="0.25">
      <c r="D60" s="2"/>
      <c r="E60" s="2"/>
      <c r="F60" s="2"/>
      <c r="G60" s="2"/>
      <c r="H60" s="2"/>
    </row>
    <row r="61" spans="1:12" x14ac:dyDescent="0.25">
      <c r="D61" s="2"/>
      <c r="E61" s="2"/>
      <c r="F61" s="2"/>
      <c r="G61" s="2"/>
      <c r="H61" s="2"/>
    </row>
  </sheetData>
  <mergeCells count="15">
    <mergeCell ref="A1:L1"/>
    <mergeCell ref="A2:L2"/>
    <mergeCell ref="A3:A7"/>
    <mergeCell ref="B3:B6"/>
    <mergeCell ref="C3:L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6081-2282-4D1A-A6E3-4E5850E3033B}">
  <dimension ref="A1:L58"/>
  <sheetViews>
    <sheetView view="pageBreakPreview" zoomScaleNormal="100" zoomScaleSheetLayoutView="100" workbookViewId="0">
      <selection activeCell="F21" sqref="F21"/>
    </sheetView>
  </sheetViews>
  <sheetFormatPr defaultColWidth="9.140625" defaultRowHeight="15" x14ac:dyDescent="0.25"/>
  <cols>
    <col min="1" max="1" width="26.28515625" style="8" customWidth="1"/>
    <col min="2" max="2" width="9.42578125" style="8" bestFit="1" customWidth="1"/>
    <col min="3" max="8" width="9.140625" style="8"/>
    <col min="9" max="9" width="11.140625" style="8" customWidth="1"/>
    <col min="10" max="16384" width="9.140625" style="8"/>
  </cols>
  <sheetData>
    <row r="1" spans="1:12" x14ac:dyDescent="0.25">
      <c r="A1" s="62" t="s">
        <v>51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5.75" thickBot="1" x14ac:dyDescent="0.3">
      <c r="A2" s="74" t="s">
        <v>79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15.75" customHeight="1" thickBot="1" x14ac:dyDescent="0.3">
      <c r="A3" s="75" t="s">
        <v>52</v>
      </c>
      <c r="B3" s="78" t="s">
        <v>53</v>
      </c>
      <c r="C3" s="81" t="s">
        <v>54</v>
      </c>
      <c r="D3" s="82"/>
      <c r="E3" s="82"/>
      <c r="F3" s="82"/>
      <c r="G3" s="82"/>
      <c r="H3" s="82"/>
      <c r="I3" s="82"/>
      <c r="J3" s="82"/>
      <c r="K3" s="82"/>
      <c r="L3" s="83"/>
    </row>
    <row r="4" spans="1:12" ht="81" customHeight="1" x14ac:dyDescent="0.25">
      <c r="A4" s="76"/>
      <c r="B4" s="79"/>
      <c r="C4" s="84" t="s">
        <v>55</v>
      </c>
      <c r="D4" s="87" t="s">
        <v>56</v>
      </c>
      <c r="E4" s="87" t="s">
        <v>57</v>
      </c>
      <c r="F4" s="87" t="s">
        <v>58</v>
      </c>
      <c r="G4" s="87" t="s">
        <v>59</v>
      </c>
      <c r="H4" s="87" t="s">
        <v>60</v>
      </c>
      <c r="I4" s="87" t="s">
        <v>61</v>
      </c>
      <c r="J4" s="87" t="s">
        <v>62</v>
      </c>
      <c r="K4" s="87" t="s">
        <v>63</v>
      </c>
      <c r="L4" s="87" t="s">
        <v>64</v>
      </c>
    </row>
    <row r="5" spans="1:12" x14ac:dyDescent="0.25">
      <c r="A5" s="76"/>
      <c r="B5" s="79"/>
      <c r="C5" s="85"/>
      <c r="D5" s="88"/>
      <c r="E5" s="88"/>
      <c r="F5" s="88"/>
      <c r="G5" s="88"/>
      <c r="H5" s="88"/>
      <c r="I5" s="88"/>
      <c r="J5" s="88"/>
      <c r="K5" s="88"/>
      <c r="L5" s="88"/>
    </row>
    <row r="6" spans="1:12" ht="11.25" customHeight="1" thickBot="1" x14ac:dyDescent="0.3">
      <c r="A6" s="76"/>
      <c r="B6" s="80"/>
      <c r="C6" s="86"/>
      <c r="D6" s="89"/>
      <c r="E6" s="89"/>
      <c r="F6" s="89"/>
      <c r="G6" s="89"/>
      <c r="H6" s="89"/>
      <c r="I6" s="89"/>
      <c r="J6" s="89"/>
      <c r="K6" s="89"/>
      <c r="L6" s="89"/>
    </row>
    <row r="7" spans="1:12" ht="15.75" thickBot="1" x14ac:dyDescent="0.3">
      <c r="A7" s="77"/>
      <c r="B7" s="27">
        <v>1</v>
      </c>
      <c r="C7" s="25">
        <v>2</v>
      </c>
      <c r="D7" s="27">
        <v>3</v>
      </c>
      <c r="E7" s="27">
        <v>4</v>
      </c>
      <c r="F7" s="27">
        <v>5</v>
      </c>
      <c r="G7" s="27">
        <v>6</v>
      </c>
      <c r="H7" s="27">
        <v>7</v>
      </c>
      <c r="I7" s="27">
        <v>8</v>
      </c>
      <c r="J7" s="27">
        <v>9</v>
      </c>
      <c r="K7" s="28">
        <v>10</v>
      </c>
      <c r="L7" s="27">
        <v>11</v>
      </c>
    </row>
    <row r="8" spans="1:12" ht="27" customHeight="1" thickBot="1" x14ac:dyDescent="0.3">
      <c r="A8" s="50" t="s">
        <v>65</v>
      </c>
      <c r="B8" s="51"/>
      <c r="C8" s="25"/>
      <c r="D8" s="27"/>
      <c r="E8" s="27"/>
      <c r="F8" s="27"/>
      <c r="G8" s="27"/>
      <c r="H8" s="27"/>
      <c r="I8" s="27"/>
      <c r="J8" s="27"/>
      <c r="K8" s="27"/>
      <c r="L8" s="27"/>
    </row>
    <row r="9" spans="1:12" s="22" customFormat="1" ht="27" customHeight="1" thickBot="1" x14ac:dyDescent="0.3">
      <c r="A9" s="59" t="s">
        <v>66</v>
      </c>
      <c r="B9" s="58">
        <f>D9+E9+F9+G9+H9</f>
        <v>1228866.3971367446</v>
      </c>
      <c r="C9" s="58"/>
      <c r="D9" s="58">
        <f>SUM(D10:D13)</f>
        <v>153497.41965754662</v>
      </c>
      <c r="E9" s="58">
        <f>SUM(E10:E13)</f>
        <v>633476.30142555188</v>
      </c>
      <c r="F9" s="58">
        <f>SUM(F10:F13)</f>
        <v>192194.30727138495</v>
      </c>
      <c r="G9" s="58">
        <f>SUM(G10:G13)</f>
        <v>220641.75263579917</v>
      </c>
      <c r="H9" s="58">
        <f>SUM(H10:H13)</f>
        <v>29056.616146461762</v>
      </c>
      <c r="I9" s="58"/>
      <c r="J9" s="58"/>
      <c r="K9" s="58"/>
      <c r="L9" s="58"/>
    </row>
    <row r="10" spans="1:12" ht="12.95" customHeight="1" thickBot="1" x14ac:dyDescent="0.3">
      <c r="A10" s="53" t="s">
        <v>11</v>
      </c>
      <c r="B10" s="52">
        <f t="shared" ref="B10:B49" si="0">D10+E10+F10+G10+H10</f>
        <v>928767.12595032761</v>
      </c>
      <c r="C10" s="52"/>
      <c r="D10" s="52">
        <v>112909.30486108376</v>
      </c>
      <c r="E10" s="52">
        <v>486322.1329490373</v>
      </c>
      <c r="F10" s="52">
        <v>147546.1443134103</v>
      </c>
      <c r="G10" s="52">
        <v>159392.87747417606</v>
      </c>
      <c r="H10" s="52">
        <v>22596.66635262013</v>
      </c>
      <c r="I10" s="52"/>
      <c r="J10" s="52"/>
      <c r="K10" s="52"/>
      <c r="L10" s="52"/>
    </row>
    <row r="11" spans="1:12" ht="12.95" customHeight="1" thickBot="1" x14ac:dyDescent="0.3">
      <c r="A11" s="53" t="s">
        <v>12</v>
      </c>
      <c r="B11" s="52">
        <f t="shared" si="0"/>
        <v>138510.15645222884</v>
      </c>
      <c r="C11" s="52"/>
      <c r="D11" s="52">
        <v>17864.886246186434</v>
      </c>
      <c r="E11" s="52">
        <v>62768.805435427246</v>
      </c>
      <c r="F11" s="52">
        <v>19041.421477583845</v>
      </c>
      <c r="G11" s="52">
        <v>35739.270632260326</v>
      </c>
      <c r="H11" s="52">
        <v>3095.772660770971</v>
      </c>
      <c r="I11" s="52"/>
      <c r="J11" s="52"/>
      <c r="K11" s="52"/>
      <c r="L11" s="52"/>
    </row>
    <row r="12" spans="1:12" ht="12.95" customHeight="1" thickBot="1" x14ac:dyDescent="0.3">
      <c r="A12" s="53" t="s">
        <v>13</v>
      </c>
      <c r="B12" s="52">
        <f t="shared" si="0"/>
        <v>112061.32789263678</v>
      </c>
      <c r="C12" s="52"/>
      <c r="D12" s="52">
        <v>15056.272047783172</v>
      </c>
      <c r="E12" s="52">
        <v>63146.769014482561</v>
      </c>
      <c r="F12" s="52">
        <v>19150.79600598431</v>
      </c>
      <c r="G12" s="52">
        <v>11898.554719904538</v>
      </c>
      <c r="H12" s="52">
        <v>2808.9361044821849</v>
      </c>
      <c r="I12" s="52"/>
      <c r="J12" s="52"/>
      <c r="K12" s="52"/>
      <c r="L12" s="52"/>
    </row>
    <row r="13" spans="1:12" ht="12.95" customHeight="1" thickBot="1" x14ac:dyDescent="0.3">
      <c r="A13" s="13" t="s">
        <v>14</v>
      </c>
      <c r="B13" s="52">
        <f t="shared" si="0"/>
        <v>49527.786841551257</v>
      </c>
      <c r="C13" s="52"/>
      <c r="D13" s="52">
        <v>7666.9565024932535</v>
      </c>
      <c r="E13" s="52">
        <v>21238.594026604758</v>
      </c>
      <c r="F13" s="52">
        <v>6455.9454744065133</v>
      </c>
      <c r="G13" s="52">
        <v>13611.04980945826</v>
      </c>
      <c r="H13" s="52">
        <v>555.24102858847573</v>
      </c>
      <c r="I13" s="52"/>
      <c r="J13" s="52"/>
      <c r="K13" s="52"/>
      <c r="L13" s="52"/>
    </row>
    <row r="14" spans="1:12" ht="12.95" customHeight="1" thickBot="1" x14ac:dyDescent="0.3">
      <c r="A14" s="53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spans="1:12" s="22" customFormat="1" ht="28.5" customHeight="1" thickBot="1" x14ac:dyDescent="0.3">
      <c r="A15" s="59" t="s">
        <v>67</v>
      </c>
      <c r="B15" s="58">
        <f t="shared" si="0"/>
        <v>96064.6012554279</v>
      </c>
      <c r="C15" s="58"/>
      <c r="D15" s="58">
        <f>SUM(D16:D19)</f>
        <v>14763.450244445972</v>
      </c>
      <c r="E15" s="58">
        <f>SUM(E16:E19)</f>
        <v>49585.404003429925</v>
      </c>
      <c r="F15" s="58">
        <f>SUM(F16:F19)</f>
        <v>15081.567660932218</v>
      </c>
      <c r="G15" s="58">
        <f>SUM(G16:G19)</f>
        <v>13894.6437807602</v>
      </c>
      <c r="H15" s="58">
        <f>SUM(H16:H19)</f>
        <v>2739.5355658595759</v>
      </c>
      <c r="I15" s="58"/>
      <c r="J15" s="58"/>
      <c r="K15" s="58"/>
      <c r="L15" s="58"/>
    </row>
    <row r="16" spans="1:12" ht="12.95" customHeight="1" thickBot="1" x14ac:dyDescent="0.3">
      <c r="A16" s="53" t="s">
        <v>11</v>
      </c>
      <c r="B16" s="52">
        <f t="shared" si="0"/>
        <v>37603.857690308265</v>
      </c>
      <c r="C16" s="52"/>
      <c r="D16" s="52">
        <v>7255.2840767993694</v>
      </c>
      <c r="E16" s="52">
        <v>19663.664671944462</v>
      </c>
      <c r="F16" s="52">
        <v>5988.6139998058134</v>
      </c>
      <c r="G16" s="52">
        <v>3122.0128504045606</v>
      </c>
      <c r="H16" s="52">
        <v>1574.2820913540531</v>
      </c>
      <c r="I16" s="52"/>
      <c r="J16" s="52"/>
      <c r="K16" s="52"/>
      <c r="L16" s="52"/>
    </row>
    <row r="17" spans="1:12" ht="12.95" customHeight="1" thickBot="1" x14ac:dyDescent="0.3">
      <c r="A17" s="53" t="s">
        <v>12</v>
      </c>
      <c r="B17" s="52">
        <f t="shared" si="0"/>
        <v>28968.021413182003</v>
      </c>
      <c r="C17" s="52"/>
      <c r="D17" s="52">
        <v>4037.2887416607873</v>
      </c>
      <c r="E17" s="52">
        <v>16791.682182189867</v>
      </c>
      <c r="F17" s="52">
        <v>5105.0330743332634</v>
      </c>
      <c r="G17" s="52">
        <v>2351.159394976672</v>
      </c>
      <c r="H17" s="52">
        <v>682.85802002141304</v>
      </c>
      <c r="I17" s="52"/>
      <c r="J17" s="52"/>
      <c r="K17" s="52"/>
      <c r="L17" s="52"/>
    </row>
    <row r="18" spans="1:12" ht="12.95" customHeight="1" thickBot="1" x14ac:dyDescent="0.3">
      <c r="A18" s="53" t="s">
        <v>13</v>
      </c>
      <c r="B18" s="52">
        <f t="shared" si="0"/>
        <v>14697.844469149268</v>
      </c>
      <c r="C18" s="52"/>
      <c r="D18" s="52">
        <v>742.16844469231523</v>
      </c>
      <c r="E18" s="52">
        <v>7611.3971897295942</v>
      </c>
      <c r="F18" s="52">
        <v>2312.8847852699369</v>
      </c>
      <c r="G18" s="52">
        <v>3649.6503186527211</v>
      </c>
      <c r="H18" s="52">
        <v>381.74373080470076</v>
      </c>
      <c r="I18" s="52"/>
      <c r="J18" s="52"/>
      <c r="K18" s="52"/>
      <c r="L18" s="52"/>
    </row>
    <row r="19" spans="1:12" ht="12.95" customHeight="1" thickBot="1" x14ac:dyDescent="0.3">
      <c r="A19" s="13" t="s">
        <v>14</v>
      </c>
      <c r="B19" s="52">
        <f t="shared" si="0"/>
        <v>14794.877682788363</v>
      </c>
      <c r="C19" s="52"/>
      <c r="D19" s="52">
        <v>2728.7089812934996</v>
      </c>
      <c r="E19" s="52">
        <v>5518.6599595660027</v>
      </c>
      <c r="F19" s="52">
        <v>1675.035801523205</v>
      </c>
      <c r="G19" s="52">
        <v>4771.8212167262463</v>
      </c>
      <c r="H19" s="52">
        <v>100.65172367940892</v>
      </c>
      <c r="I19" s="52"/>
      <c r="J19" s="52"/>
      <c r="K19" s="52"/>
      <c r="L19" s="52"/>
    </row>
    <row r="20" spans="1:12" ht="12.95" customHeight="1" thickBot="1" x14ac:dyDescent="0.3">
      <c r="A20" s="53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1" spans="1:12" ht="27" customHeight="1" thickBot="1" x14ac:dyDescent="0.3">
      <c r="A21" s="59" t="s">
        <v>84</v>
      </c>
      <c r="B21" s="58">
        <f t="shared" si="0"/>
        <v>664265.45702810492</v>
      </c>
      <c r="C21" s="58"/>
      <c r="D21" s="58">
        <f>SUM(D22:D25)</f>
        <v>94810.851342741225</v>
      </c>
      <c r="E21" s="58">
        <f>SUM(E22:E25)</f>
        <v>399116.17530260212</v>
      </c>
      <c r="F21" s="58">
        <f>SUM(F22:F25)</f>
        <v>121556.00595219823</v>
      </c>
      <c r="G21" s="58">
        <f>SUM(G22:G25)</f>
        <v>25946.073456273174</v>
      </c>
      <c r="H21" s="58">
        <f>SUM(H22:H25)</f>
        <v>22836.350974290202</v>
      </c>
      <c r="I21" s="52"/>
      <c r="J21" s="52"/>
      <c r="K21" s="52"/>
      <c r="L21" s="52"/>
    </row>
    <row r="22" spans="1:12" ht="12.95" customHeight="1" thickBot="1" x14ac:dyDescent="0.3">
      <c r="A22" s="53" t="s">
        <v>11</v>
      </c>
      <c r="B22" s="52">
        <f t="shared" si="0"/>
        <v>505004.81973383046</v>
      </c>
      <c r="C22" s="52"/>
      <c r="D22" s="52">
        <v>48374.91563649421</v>
      </c>
      <c r="E22" s="52">
        <v>327642.73577788909</v>
      </c>
      <c r="F22" s="52">
        <v>99801.847704917862</v>
      </c>
      <c r="G22" s="52">
        <v>10578.1657248757</v>
      </c>
      <c r="H22" s="52">
        <v>18607.154889653579</v>
      </c>
      <c r="I22" s="52"/>
      <c r="J22" s="52"/>
      <c r="K22" s="52"/>
      <c r="L22" s="52"/>
    </row>
    <row r="23" spans="1:12" ht="12.95" customHeight="1" thickBot="1" x14ac:dyDescent="0.3">
      <c r="A23" s="53" t="s">
        <v>12</v>
      </c>
      <c r="B23" s="52">
        <f t="shared" si="0"/>
        <v>63878.623836286235</v>
      </c>
      <c r="C23" s="52"/>
      <c r="D23" s="52">
        <v>16980.976637360665</v>
      </c>
      <c r="E23" s="52">
        <v>28384.076962222236</v>
      </c>
      <c r="F23" s="52">
        <v>8645.8216389063091</v>
      </c>
      <c r="G23" s="52">
        <v>7298.1084223945018</v>
      </c>
      <c r="H23" s="52">
        <v>2569.6401754025287</v>
      </c>
      <c r="I23" s="52"/>
      <c r="J23" s="52"/>
      <c r="K23" s="52"/>
      <c r="L23" s="52"/>
    </row>
    <row r="24" spans="1:12" ht="12.95" customHeight="1" thickBot="1" x14ac:dyDescent="0.3">
      <c r="A24" s="53" t="s">
        <v>13</v>
      </c>
      <c r="B24" s="52">
        <f t="shared" si="0"/>
        <v>62206.36769603131</v>
      </c>
      <c r="C24" s="52"/>
      <c r="D24" s="52">
        <v>15173.275900494566</v>
      </c>
      <c r="E24" s="52">
        <v>30890.353187139026</v>
      </c>
      <c r="F24" s="52">
        <v>9390.7855409580479</v>
      </c>
      <c r="G24" s="52">
        <v>5543.7625112577252</v>
      </c>
      <c r="H24" s="52">
        <v>1208.1905561819542</v>
      </c>
      <c r="I24" s="52"/>
      <c r="J24" s="52"/>
      <c r="K24" s="52"/>
      <c r="L24" s="52"/>
    </row>
    <row r="25" spans="1:12" ht="12.95" customHeight="1" thickBot="1" x14ac:dyDescent="0.3">
      <c r="A25" s="13" t="s">
        <v>14</v>
      </c>
      <c r="B25" s="52">
        <f t="shared" si="0"/>
        <v>33175.645761956956</v>
      </c>
      <c r="C25" s="52"/>
      <c r="D25" s="52">
        <v>14281.683168391784</v>
      </c>
      <c r="E25" s="52">
        <v>12199.009375351776</v>
      </c>
      <c r="F25" s="52">
        <v>3717.5510674160096</v>
      </c>
      <c r="G25" s="52">
        <v>2526.0367977452438</v>
      </c>
      <c r="H25" s="52">
        <v>451.36535305213982</v>
      </c>
      <c r="I25" s="52"/>
      <c r="J25" s="52"/>
      <c r="K25" s="52"/>
      <c r="L25" s="52"/>
    </row>
    <row r="26" spans="1:12" ht="12.95" customHeight="1" thickBot="1" x14ac:dyDescent="0.3">
      <c r="A26" s="53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2" ht="18" customHeight="1" thickBot="1" x14ac:dyDescent="0.3">
      <c r="A27" s="59" t="s">
        <v>68</v>
      </c>
      <c r="B27" s="58">
        <f t="shared" si="0"/>
        <v>85691.550759283564</v>
      </c>
      <c r="C27" s="58"/>
      <c r="D27" s="58">
        <f>SUM(D28:D31)</f>
        <v>12793.395574283762</v>
      </c>
      <c r="E27" s="58">
        <f>SUM(E28:E31)</f>
        <v>47538.688872330174</v>
      </c>
      <c r="F27" s="58">
        <f>SUM(F28:F31)</f>
        <v>14489.049598130563</v>
      </c>
      <c r="G27" s="58">
        <f>SUM(G28:G31)</f>
        <v>8668.304543827513</v>
      </c>
      <c r="H27" s="58">
        <f>SUM(H28:H31)</f>
        <v>2202.1121707115576</v>
      </c>
      <c r="I27" s="52"/>
      <c r="J27" s="52"/>
      <c r="K27" s="52"/>
      <c r="L27" s="52"/>
    </row>
    <row r="28" spans="1:12" ht="12.95" customHeight="1" thickBot="1" x14ac:dyDescent="0.3">
      <c r="A28" s="53" t="s">
        <v>11</v>
      </c>
      <c r="B28" s="52">
        <f t="shared" si="0"/>
        <v>26591.130169717715</v>
      </c>
      <c r="C28" s="52"/>
      <c r="D28" s="52">
        <v>4341.9156206947864</v>
      </c>
      <c r="E28" s="52">
        <v>13181.967457649684</v>
      </c>
      <c r="F28" s="52">
        <v>4022.9183321982691</v>
      </c>
      <c r="G28" s="52">
        <v>4353.2925971498516</v>
      </c>
      <c r="H28" s="52">
        <v>691.03616202511955</v>
      </c>
      <c r="I28" s="52"/>
      <c r="J28" s="52"/>
      <c r="K28" s="52"/>
      <c r="L28" s="52"/>
    </row>
    <row r="29" spans="1:12" ht="12.95" customHeight="1" thickBot="1" x14ac:dyDescent="0.3">
      <c r="A29" s="53" t="s">
        <v>12</v>
      </c>
      <c r="B29" s="52">
        <f t="shared" si="0"/>
        <v>23463.294224237547</v>
      </c>
      <c r="C29" s="52"/>
      <c r="D29" s="52">
        <v>3957.2995636429546</v>
      </c>
      <c r="E29" s="52">
        <v>13267.336827476151</v>
      </c>
      <c r="F29" s="52">
        <v>4038.0017897656776</v>
      </c>
      <c r="G29" s="52">
        <v>1451.945826824021</v>
      </c>
      <c r="H29" s="52">
        <v>748.7102165287472</v>
      </c>
      <c r="I29" s="52"/>
      <c r="J29" s="52"/>
      <c r="K29" s="52"/>
      <c r="L29" s="52"/>
    </row>
    <row r="30" spans="1:12" ht="12.95" customHeight="1" thickBot="1" x14ac:dyDescent="0.3">
      <c r="A30" s="53" t="s">
        <v>13</v>
      </c>
      <c r="B30" s="52">
        <f t="shared" si="0"/>
        <v>23753.556452346897</v>
      </c>
      <c r="C30" s="52"/>
      <c r="D30" s="52">
        <v>1880.9339203550917</v>
      </c>
      <c r="E30" s="52">
        <v>15185.609279482127</v>
      </c>
      <c r="F30" s="52">
        <v>4637.8477100604932</v>
      </c>
      <c r="G30" s="52">
        <v>1438.4930097264187</v>
      </c>
      <c r="H30" s="52">
        <v>610.67253272276355</v>
      </c>
      <c r="I30" s="52"/>
      <c r="J30" s="52"/>
      <c r="K30" s="52"/>
      <c r="L30" s="52"/>
    </row>
    <row r="31" spans="1:12" ht="12.95" customHeight="1" thickBot="1" x14ac:dyDescent="0.3">
      <c r="A31" s="13" t="s">
        <v>14</v>
      </c>
      <c r="B31" s="52">
        <f t="shared" si="0"/>
        <v>11883.569912981407</v>
      </c>
      <c r="C31" s="52"/>
      <c r="D31" s="52">
        <v>2613.2464695909298</v>
      </c>
      <c r="E31" s="52">
        <v>5903.7753077222078</v>
      </c>
      <c r="F31" s="52">
        <v>1790.2817661061222</v>
      </c>
      <c r="G31" s="52">
        <v>1424.5731101272213</v>
      </c>
      <c r="H31" s="52">
        <v>151.69325943492748</v>
      </c>
      <c r="I31" s="52"/>
      <c r="J31" s="52"/>
      <c r="K31" s="52"/>
      <c r="L31" s="52"/>
    </row>
    <row r="32" spans="1:12" ht="12.95" customHeight="1" thickBot="1" x14ac:dyDescent="0.3">
      <c r="A32" s="53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</row>
    <row r="33" spans="1:12" ht="39" customHeight="1" thickBot="1" x14ac:dyDescent="0.3">
      <c r="A33" s="59" t="s">
        <v>69</v>
      </c>
      <c r="B33" s="58">
        <f t="shared" si="0"/>
        <v>47497.108998664415</v>
      </c>
      <c r="C33" s="58"/>
      <c r="D33" s="58">
        <f>SUM(D34:D37)</f>
        <v>5479.7068178631298</v>
      </c>
      <c r="E33" s="58">
        <f>SUM(E34:E37)</f>
        <v>28373.942688731498</v>
      </c>
      <c r="F33" s="58">
        <f>SUM(F34:F37)</f>
        <v>8632.0588075614141</v>
      </c>
      <c r="G33" s="58">
        <f>SUM(G34:G37)</f>
        <v>3692.6566705329492</v>
      </c>
      <c r="H33" s="58">
        <f>SUM(H34:H37)</f>
        <v>1318.7440139754278</v>
      </c>
      <c r="I33" s="52"/>
      <c r="J33" s="52"/>
      <c r="K33" s="52"/>
      <c r="L33" s="52"/>
    </row>
    <row r="34" spans="1:12" ht="12.95" customHeight="1" thickBot="1" x14ac:dyDescent="0.3">
      <c r="A34" s="53" t="s">
        <v>11</v>
      </c>
      <c r="B34" s="52">
        <f t="shared" si="0"/>
        <v>0</v>
      </c>
      <c r="C34" s="52"/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/>
      <c r="J34" s="52"/>
      <c r="K34" s="52"/>
      <c r="L34" s="52"/>
    </row>
    <row r="35" spans="1:12" ht="12.95" customHeight="1" thickBot="1" x14ac:dyDescent="0.3">
      <c r="A35" s="53" t="s">
        <v>12</v>
      </c>
      <c r="B35" s="52">
        <f t="shared" si="0"/>
        <v>21920.101871669205</v>
      </c>
      <c r="C35" s="52"/>
      <c r="D35" s="52">
        <v>2756.7010708062298</v>
      </c>
      <c r="E35" s="52">
        <v>13335.189693894505</v>
      </c>
      <c r="F35" s="52">
        <v>4062.3537221479687</v>
      </c>
      <c r="G35" s="52">
        <v>1088.8417216651794</v>
      </c>
      <c r="H35" s="52">
        <v>677.01566315532295</v>
      </c>
      <c r="I35" s="52"/>
      <c r="J35" s="52"/>
      <c r="K35" s="52"/>
      <c r="L35" s="52"/>
    </row>
    <row r="36" spans="1:12" ht="12.95" customHeight="1" thickBot="1" x14ac:dyDescent="0.3">
      <c r="A36" s="53" t="s">
        <v>13</v>
      </c>
      <c r="B36" s="52">
        <f t="shared" si="0"/>
        <v>20852.952677851452</v>
      </c>
      <c r="C36" s="52"/>
      <c r="D36" s="52">
        <v>2320.0337055653126</v>
      </c>
      <c r="E36" s="52">
        <v>12115.47737381196</v>
      </c>
      <c r="F36" s="52">
        <v>3680.6055600258437</v>
      </c>
      <c r="G36" s="52">
        <v>2144.9865064843329</v>
      </c>
      <c r="H36" s="52">
        <v>591.84953196400249</v>
      </c>
      <c r="I36" s="52"/>
      <c r="J36" s="52"/>
      <c r="K36" s="52"/>
      <c r="L36" s="52"/>
    </row>
    <row r="37" spans="1:12" ht="12.95" customHeight="1" thickBot="1" x14ac:dyDescent="0.3">
      <c r="A37" s="13" t="s">
        <v>14</v>
      </c>
      <c r="B37" s="52">
        <f t="shared" si="0"/>
        <v>4724.0544491437622</v>
      </c>
      <c r="C37" s="52"/>
      <c r="D37" s="52">
        <v>402.97204149158694</v>
      </c>
      <c r="E37" s="52">
        <v>2923.2756210250345</v>
      </c>
      <c r="F37" s="52">
        <v>889.09952538760103</v>
      </c>
      <c r="G37" s="52">
        <v>458.82844238343716</v>
      </c>
      <c r="H37" s="52">
        <v>49.878818856102328</v>
      </c>
      <c r="I37" s="52"/>
      <c r="J37" s="52"/>
      <c r="K37" s="52"/>
      <c r="L37" s="52"/>
    </row>
    <row r="38" spans="1:12" ht="12.95" customHeight="1" thickBot="1" x14ac:dyDescent="0.3">
      <c r="A38" s="53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</row>
    <row r="39" spans="1:12" ht="26.1" customHeight="1" thickBot="1" x14ac:dyDescent="0.3">
      <c r="A39" s="59" t="s">
        <v>70</v>
      </c>
      <c r="B39" s="58">
        <f t="shared" si="0"/>
        <v>2116.6183553669453</v>
      </c>
      <c r="C39" s="58"/>
      <c r="D39" s="58">
        <f>SUM(D40:D43)</f>
        <v>197.47432551409182</v>
      </c>
      <c r="E39" s="58">
        <f>SUM(E40:E43)</f>
        <v>1302.8688314571941</v>
      </c>
      <c r="F39" s="58">
        <f>SUM(F40:F43)</f>
        <v>397.56046182335621</v>
      </c>
      <c r="G39" s="58">
        <f>SUM(G40:G43)</f>
        <v>167.27656877298318</v>
      </c>
      <c r="H39" s="58">
        <f>SUM(H40:H43)</f>
        <v>51.438167799319871</v>
      </c>
      <c r="I39" s="52"/>
      <c r="J39" s="52"/>
      <c r="K39" s="52"/>
      <c r="L39" s="52"/>
    </row>
    <row r="40" spans="1:12" ht="12.95" customHeight="1" thickBot="1" x14ac:dyDescent="0.3">
      <c r="A40" s="53" t="s">
        <v>11</v>
      </c>
      <c r="B40" s="52">
        <f t="shared" si="0"/>
        <v>0</v>
      </c>
      <c r="C40" s="52"/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/>
      <c r="J40" s="52"/>
      <c r="K40" s="52"/>
      <c r="L40" s="52"/>
    </row>
    <row r="41" spans="1:12" ht="12.95" customHeight="1" thickBot="1" x14ac:dyDescent="0.3">
      <c r="A41" s="53" t="s">
        <v>12</v>
      </c>
      <c r="B41" s="52">
        <f t="shared" si="0"/>
        <v>1260.7363655549182</v>
      </c>
      <c r="C41" s="52"/>
      <c r="D41" s="52">
        <v>157.59724587669959</v>
      </c>
      <c r="E41" s="52">
        <v>750.71126551586781</v>
      </c>
      <c r="F41" s="52">
        <v>229.47575146979102</v>
      </c>
      <c r="G41" s="52">
        <v>91.367637656541064</v>
      </c>
      <c r="H41" s="52">
        <v>31.584465036018656</v>
      </c>
      <c r="I41" s="52"/>
      <c r="J41" s="52"/>
      <c r="K41" s="52"/>
      <c r="L41" s="52"/>
    </row>
    <row r="42" spans="1:12" ht="12.95" customHeight="1" thickBot="1" x14ac:dyDescent="0.3">
      <c r="A42" s="53" t="s">
        <v>13</v>
      </c>
      <c r="B42" s="52">
        <f t="shared" si="0"/>
        <v>855.88198981202709</v>
      </c>
      <c r="C42" s="52"/>
      <c r="D42" s="52">
        <v>39.877079637392235</v>
      </c>
      <c r="E42" s="52">
        <v>552.15756594132631</v>
      </c>
      <c r="F42" s="52">
        <v>168.08471035356519</v>
      </c>
      <c r="G42" s="52">
        <v>75.908931116442133</v>
      </c>
      <c r="H42" s="52">
        <v>19.853702763301214</v>
      </c>
      <c r="I42" s="52"/>
      <c r="J42" s="52"/>
      <c r="K42" s="52"/>
      <c r="L42" s="52"/>
    </row>
    <row r="43" spans="1:12" ht="12.95" customHeight="1" thickBot="1" x14ac:dyDescent="0.3">
      <c r="A43" s="13" t="s">
        <v>14</v>
      </c>
      <c r="B43" s="52">
        <f t="shared" si="0"/>
        <v>0</v>
      </c>
      <c r="C43" s="52"/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/>
      <c r="J43" s="52"/>
      <c r="K43" s="52"/>
      <c r="L43" s="52"/>
    </row>
    <row r="44" spans="1:12" ht="12.95" customHeight="1" thickBot="1" x14ac:dyDescent="0.3">
      <c r="A44" s="57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</row>
    <row r="45" spans="1:12" ht="26.1" customHeight="1" thickBot="1" x14ac:dyDescent="0.3">
      <c r="A45" s="59" t="s">
        <v>71</v>
      </c>
      <c r="B45" s="58">
        <f>D45+E45+F45+G45+H45</f>
        <v>2462142.9662634879</v>
      </c>
      <c r="C45" s="58"/>
      <c r="D45" s="58">
        <f>SUM(D46:D49)</f>
        <v>350616.77361865342</v>
      </c>
      <c r="E45" s="58">
        <f>SUM(E46:E49)</f>
        <v>1317589.3306497962</v>
      </c>
      <c r="F45" s="58">
        <f>SUM(F46:F49)</f>
        <v>400544.99981940747</v>
      </c>
      <c r="G45" s="58">
        <f>SUM(G46:G49)</f>
        <v>320228.73352938367</v>
      </c>
      <c r="H45" s="58">
        <f>SUM(H46:H49)</f>
        <v>73163.128646247147</v>
      </c>
      <c r="I45" s="58"/>
      <c r="J45" s="58"/>
      <c r="K45" s="58"/>
      <c r="L45" s="58"/>
    </row>
    <row r="46" spans="1:12" ht="12.95" customHeight="1" thickBot="1" x14ac:dyDescent="0.3">
      <c r="A46" s="53" t="s">
        <v>11</v>
      </c>
      <c r="B46" s="52">
        <f>D46+E46+F46+G46+H46</f>
        <v>1728845.1154042971</v>
      </c>
      <c r="C46" s="52"/>
      <c r="D46" s="52">
        <v>209243.49774776958</v>
      </c>
      <c r="E46" s="52">
        <v>961213.4593208544</v>
      </c>
      <c r="F46" s="52">
        <v>292208.89163353975</v>
      </c>
      <c r="G46" s="52">
        <v>210313.97033333339</v>
      </c>
      <c r="H46" s="52">
        <v>55865.296368800002</v>
      </c>
      <c r="I46" s="52"/>
      <c r="J46" s="52"/>
      <c r="K46" s="52"/>
      <c r="L46" s="52"/>
    </row>
    <row r="47" spans="1:12" ht="12.95" customHeight="1" thickBot="1" x14ac:dyDescent="0.3">
      <c r="A47" s="53" t="s">
        <v>12</v>
      </c>
      <c r="B47" s="52">
        <f t="shared" si="0"/>
        <v>292171.75539124507</v>
      </c>
      <c r="C47" s="52"/>
      <c r="D47" s="52">
        <v>48486.656995416495</v>
      </c>
      <c r="E47" s="52">
        <v>142646.00039984335</v>
      </c>
      <c r="F47" s="52">
        <v>43363.924162371557</v>
      </c>
      <c r="G47" s="52">
        <v>49522.199492641506</v>
      </c>
      <c r="H47" s="52">
        <v>8152.9743409721359</v>
      </c>
      <c r="I47" s="52"/>
      <c r="J47" s="52"/>
      <c r="K47" s="52"/>
      <c r="L47" s="52"/>
    </row>
    <row r="48" spans="1:12" ht="12.95" customHeight="1" thickBot="1" x14ac:dyDescent="0.3">
      <c r="A48" s="53" t="s">
        <v>13</v>
      </c>
      <c r="B48" s="52">
        <f t="shared" si="0"/>
        <v>321741.75120170292</v>
      </c>
      <c r="C48" s="52"/>
      <c r="D48" s="52">
        <v>64430.018710381002</v>
      </c>
      <c r="E48" s="52">
        <v>163191.73794917425</v>
      </c>
      <c r="F48" s="52">
        <v>49607.258235537796</v>
      </c>
      <c r="G48" s="52">
        <v>36708.904818642914</v>
      </c>
      <c r="H48" s="52">
        <v>7803.8314879669815</v>
      </c>
      <c r="I48" s="52"/>
      <c r="J48" s="52"/>
      <c r="K48" s="52"/>
      <c r="L48" s="52"/>
    </row>
    <row r="49" spans="1:12" ht="12.95" customHeight="1" thickBot="1" x14ac:dyDescent="0.3">
      <c r="A49" s="13" t="s">
        <v>14</v>
      </c>
      <c r="B49" s="52">
        <f t="shared" si="0"/>
        <v>119384.34426624267</v>
      </c>
      <c r="C49" s="52"/>
      <c r="D49" s="52">
        <v>28456.600165086329</v>
      </c>
      <c r="E49" s="52">
        <v>50538.13297992415</v>
      </c>
      <c r="F49" s="52">
        <v>15364.925787958373</v>
      </c>
      <c r="G49" s="52">
        <v>23683.658884765791</v>
      </c>
      <c r="H49" s="52">
        <v>1341.026448508032</v>
      </c>
      <c r="I49" s="52"/>
      <c r="J49" s="52"/>
      <c r="K49" s="52"/>
      <c r="L49" s="52"/>
    </row>
    <row r="50" spans="1:12" ht="12.95" customHeight="1" thickBot="1" x14ac:dyDescent="0.3">
      <c r="A50" s="57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</row>
    <row r="51" spans="1:12" ht="12.95" customHeight="1" thickBot="1" x14ac:dyDescent="0.3">
      <c r="A51" s="59" t="s">
        <v>72</v>
      </c>
      <c r="B51" s="58">
        <f>SUM(C51:L51)</f>
        <v>394541.24021178432</v>
      </c>
      <c r="C51" s="58"/>
      <c r="D51" s="58">
        <f>SUM(D52:D55)</f>
        <v>2181.6976155329648</v>
      </c>
      <c r="E51" s="58">
        <f t="shared" ref="E51:H51" si="1">SUM(E52:E55)</f>
        <v>13781.570956835325</v>
      </c>
      <c r="F51" s="58">
        <f t="shared" si="1"/>
        <v>4191.7542690085738</v>
      </c>
      <c r="G51" s="58">
        <f t="shared" si="1"/>
        <v>2087.9676758545893</v>
      </c>
      <c r="H51" s="58">
        <f t="shared" si="1"/>
        <v>276631.29477215285</v>
      </c>
      <c r="I51" s="58">
        <f>SUM(I52:I55)</f>
        <v>0</v>
      </c>
      <c r="J51" s="58">
        <f>SUM(J52:J55)</f>
        <v>23798</v>
      </c>
      <c r="K51" s="58">
        <f>SUM(K52:K55)</f>
        <v>0</v>
      </c>
      <c r="L51" s="58">
        <f>SUM(L52:L55)</f>
        <v>71868.954922399993</v>
      </c>
    </row>
    <row r="52" spans="1:12" ht="12.95" customHeight="1" thickBot="1" x14ac:dyDescent="0.3">
      <c r="A52" s="53" t="s">
        <v>11</v>
      </c>
      <c r="B52" s="52">
        <f t="shared" ref="B52:B55" si="2">SUM(C52:L52)</f>
        <v>76793.263000000006</v>
      </c>
      <c r="C52" s="52"/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/>
      <c r="J52" s="52">
        <v>22069</v>
      </c>
      <c r="K52" s="52"/>
      <c r="L52" s="52">
        <v>54724.262999999999</v>
      </c>
    </row>
    <row r="53" spans="1:12" ht="12.95" customHeight="1" thickBot="1" x14ac:dyDescent="0.3">
      <c r="A53" s="53" t="s">
        <v>12</v>
      </c>
      <c r="B53" s="52">
        <f t="shared" si="2"/>
        <v>64730.718181730743</v>
      </c>
      <c r="C53" s="52"/>
      <c r="D53" s="52">
        <v>1471.0476733834996</v>
      </c>
      <c r="E53" s="52">
        <v>5872.3505598006423</v>
      </c>
      <c r="F53" s="52">
        <v>1785.654529360246</v>
      </c>
      <c r="G53" s="52">
        <v>719.95050735849293</v>
      </c>
      <c r="H53" s="52">
        <v>48025.865958227863</v>
      </c>
      <c r="I53" s="52"/>
      <c r="J53" s="52">
        <v>256</v>
      </c>
      <c r="K53" s="52"/>
      <c r="L53" s="52">
        <v>6599.8489535999979</v>
      </c>
    </row>
    <row r="54" spans="1:12" ht="12.95" customHeight="1" thickBot="1" x14ac:dyDescent="0.3">
      <c r="A54" s="53" t="s">
        <v>13</v>
      </c>
      <c r="B54" s="52">
        <f t="shared" si="2"/>
        <v>245549.77805940923</v>
      </c>
      <c r="C54" s="52"/>
      <c r="D54" s="52">
        <v>457.41678029579333</v>
      </c>
      <c r="E54" s="52">
        <v>6533.2200721207346</v>
      </c>
      <c r="F54" s="52">
        <v>1989.1290029359025</v>
      </c>
      <c r="G54" s="52">
        <v>856.41295802378431</v>
      </c>
      <c r="H54" s="52">
        <v>228010.62229243302</v>
      </c>
      <c r="I54" s="52"/>
      <c r="J54" s="52">
        <v>1202</v>
      </c>
      <c r="K54" s="52"/>
      <c r="L54" s="52">
        <v>6500.9769535999985</v>
      </c>
    </row>
    <row r="55" spans="1:12" ht="12.95" customHeight="1" thickBot="1" x14ac:dyDescent="0.3">
      <c r="A55" s="13" t="s">
        <v>14</v>
      </c>
      <c r="B55" s="52">
        <f t="shared" si="2"/>
        <v>7467.4809706443248</v>
      </c>
      <c r="C55" s="52"/>
      <c r="D55" s="52">
        <v>253.23316185367185</v>
      </c>
      <c r="E55" s="52">
        <v>1376.0003249139486</v>
      </c>
      <c r="F55" s="52">
        <v>416.97073671242583</v>
      </c>
      <c r="G55" s="52">
        <v>511.60421047231182</v>
      </c>
      <c r="H55" s="52">
        <v>594.80652149196806</v>
      </c>
      <c r="I55" s="52"/>
      <c r="J55" s="52">
        <v>271</v>
      </c>
      <c r="K55" s="52"/>
      <c r="L55" s="52">
        <v>4043.8660151999993</v>
      </c>
    </row>
    <row r="56" spans="1:12" ht="12.95" customHeight="1" thickBot="1" x14ac:dyDescent="0.3">
      <c r="A56" s="59" t="s">
        <v>73</v>
      </c>
      <c r="B56" s="58">
        <f t="shared" ref="B56:L56" si="3">B45+B51</f>
        <v>2856684.2064752723</v>
      </c>
      <c r="C56" s="58">
        <f t="shared" si="3"/>
        <v>0</v>
      </c>
      <c r="D56" s="58">
        <f t="shared" si="3"/>
        <v>352798.47123418638</v>
      </c>
      <c r="E56" s="58">
        <f t="shared" si="3"/>
        <v>1331370.9016066315</v>
      </c>
      <c r="F56" s="58">
        <f t="shared" si="3"/>
        <v>404736.75408841606</v>
      </c>
      <c r="G56" s="58">
        <f t="shared" si="3"/>
        <v>322316.70120523823</v>
      </c>
      <c r="H56" s="58">
        <f t="shared" si="3"/>
        <v>349794.42341839999</v>
      </c>
      <c r="I56" s="58">
        <f t="shared" si="3"/>
        <v>0</v>
      </c>
      <c r="J56" s="58">
        <f t="shared" si="3"/>
        <v>23798</v>
      </c>
      <c r="K56" s="58">
        <f t="shared" si="3"/>
        <v>0</v>
      </c>
      <c r="L56" s="58">
        <f t="shared" si="3"/>
        <v>71868.954922399993</v>
      </c>
    </row>
    <row r="57" spans="1:12" x14ac:dyDescent="0.25">
      <c r="A57" s="26"/>
      <c r="B57" s="26"/>
      <c r="C57" s="26"/>
      <c r="D57" s="48"/>
      <c r="E57" s="48"/>
      <c r="F57" s="48"/>
      <c r="G57" s="48"/>
      <c r="H57" s="48"/>
      <c r="I57" s="26"/>
      <c r="J57" s="26"/>
      <c r="K57" s="26"/>
      <c r="L57" s="26"/>
    </row>
    <row r="58" spans="1:12" x14ac:dyDescent="0.25">
      <c r="D58" s="14"/>
      <c r="E58" s="14"/>
      <c r="F58" s="14"/>
      <c r="G58" s="14"/>
      <c r="H58" s="14"/>
    </row>
  </sheetData>
  <mergeCells count="15">
    <mergeCell ref="A1:L1"/>
    <mergeCell ref="A2:L2"/>
    <mergeCell ref="A3:A7"/>
    <mergeCell ref="B3:B6"/>
    <mergeCell ref="C3:L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Форма 2</vt:lpstr>
      <vt:lpstr>2025</vt:lpstr>
      <vt:lpstr>2026</vt:lpstr>
      <vt:lpstr>2027</vt:lpstr>
      <vt:lpstr>'Форма 2'!OLE_LINK1</vt:lpstr>
      <vt:lpstr>'2025'!Область_печати</vt:lpstr>
      <vt:lpstr>'2026'!Область_печати</vt:lpstr>
      <vt:lpstr>'2027'!Область_печати</vt:lpstr>
      <vt:lpstr>'Форма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Людвиг Елизавета Борисовна</dc:creator>
  <cp:lastModifiedBy>Людвиг Елизавета Борисовна</cp:lastModifiedBy>
  <dcterms:created xsi:type="dcterms:W3CDTF">2023-12-03T22:38:07Z</dcterms:created>
  <dcterms:modified xsi:type="dcterms:W3CDTF">2026-04-20T00:46:30Z</dcterms:modified>
</cp:coreProperties>
</file>